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55" windowHeight="8955" activeTab="2"/>
  </bookViews>
  <sheets>
    <sheet name="HiperCVAD" sheetId="1" r:id="rId1"/>
    <sheet name="Citarabina Metotrexate" sheetId="2" r:id="rId2"/>
    <sheet name="Toxicidades" sheetId="3" r:id="rId3"/>
  </sheets>
  <definedNames/>
  <calcPr fullCalcOnLoad="1"/>
</workbook>
</file>

<file path=xl/sharedStrings.xml><?xml version="1.0" encoding="utf-8"?>
<sst xmlns="http://schemas.openxmlformats.org/spreadsheetml/2006/main" count="195" uniqueCount="92">
  <si>
    <t>Esquema:</t>
  </si>
  <si>
    <t>Descripción</t>
  </si>
  <si>
    <t>Referencia</t>
  </si>
  <si>
    <t>Presentaciones</t>
  </si>
  <si>
    <t>Amp</t>
  </si>
  <si>
    <t>Medicamento</t>
  </si>
  <si>
    <t>Presentación</t>
  </si>
  <si>
    <t>Doxorrubicina</t>
  </si>
  <si>
    <t>Ciclofosfamida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</si>
  <si>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</si>
  <si>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</si>
  <si>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</si>
  <si>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</si>
  <si>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</si>
  <si>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</si>
  <si>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</si>
  <si>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Redondeado</t>
  </si>
  <si>
    <t>Solicitud de Medicamentos</t>
  </si>
  <si>
    <t>Número</t>
  </si>
  <si>
    <t>mg</t>
  </si>
  <si>
    <t>Cantidad</t>
  </si>
  <si>
    <t>Unidades</t>
  </si>
  <si>
    <t>Protocolo de Administración</t>
  </si>
  <si>
    <t>Premedicación</t>
  </si>
  <si>
    <t xml:space="preserve">Ondansetron </t>
  </si>
  <si>
    <t>IV, 30 minutos antes de la quimioterapia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</si>
  <si>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</si>
  <si>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</si>
  <si>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</si>
  <si>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</si>
  <si>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</si>
  <si>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</si>
  <si>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</si>
  <si>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</si>
  <si>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t>Vincristina</t>
  </si>
  <si>
    <t>Tab</t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</si>
  <si>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</si>
  <si>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</si>
  <si>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</si>
  <si>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</si>
  <si>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</si>
  <si>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</si>
  <si>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</si>
  <si>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Mauricio Lema Medina MD</t>
  </si>
  <si>
    <t>www.mauriciolema.com</t>
  </si>
  <si>
    <t>NHL (Manto)</t>
  </si>
  <si>
    <t>Hiper CVAD / Ara-C - Metotrexate</t>
  </si>
  <si>
    <t>Ciclofosfadmida, vincristina, doxorrubicina, dexametasona, Citarabina, Metotrexate</t>
  </si>
  <si>
    <r>
      <t xml:space="preserve">Khouri IF, et al. </t>
    </r>
    <r>
      <rPr>
        <b/>
        <sz val="10"/>
        <rFont val="Arial Narrow"/>
        <family val="2"/>
      </rPr>
      <t>J Clin Oncol</t>
    </r>
    <r>
      <rPr>
        <sz val="10"/>
        <rFont val="Arial Narrow"/>
        <family val="2"/>
      </rPr>
      <t>. 1998;16:3803-9</t>
    </r>
  </si>
  <si>
    <t>Total</t>
  </si>
  <si>
    <t>Filgastrim</t>
  </si>
  <si>
    <t>ug</t>
  </si>
  <si>
    <t>ug/kg</t>
  </si>
  <si>
    <t>IV cada 12 horas x 6 dosis, Días 1, 2, y 3.</t>
  </si>
  <si>
    <t>IV días 1, 2 , 3, 4, 11, 12, 13 y 14</t>
  </si>
  <si>
    <t>IV rápido, día 4 (SSN 100 cc)</t>
  </si>
  <si>
    <t>SC cada día, día 5 a 16.</t>
  </si>
  <si>
    <t xml:space="preserve">Ciclofosfamida (300 mg/m2) cada 12 horas por 6 - días 1-3; </t>
  </si>
  <si>
    <t>Vincristina (1.4 mg/m2) día 4, Doxorrubicina (50 mg/m2) día 4, Dexametasona 40 mg QD día 1-4, 11-14</t>
  </si>
  <si>
    <t>Linfoma No Hodgkin tipo Manto Fase A - HiperCVAD</t>
  </si>
  <si>
    <t>Linfoma No Hodgkin tipo Manto - Fase B Citarabina - Metotrexate</t>
  </si>
  <si>
    <t>Citarabina</t>
  </si>
  <si>
    <t>Metotrexate</t>
  </si>
  <si>
    <t>Folinato de calcio</t>
  </si>
  <si>
    <t>Día 1, 2 y 3</t>
  </si>
  <si>
    <t>Infusión continua IV 24 horas, día 1 (SSN 500 cc)</t>
  </si>
  <si>
    <t>IV en 2 horas cada 12 horas por 4 dosis, día 2 y 3</t>
  </si>
  <si>
    <t>50 mg al terminar el metotrexate vía oral</t>
  </si>
  <si>
    <t>25 mg vía oral cada 6 horas por 48 horas</t>
  </si>
  <si>
    <t>SC cada día, día 4 x 10 días.</t>
  </si>
  <si>
    <t>Metotrexate 1000 mg/m2 Infusión IV 24 horas día 1, Citarabina 3000 mg/m2 cada 12 horas x4, días 2 y 3</t>
  </si>
  <si>
    <t>Folinato de calcio 50 mg al terminar el metotrexate y posteriormente 25 mg vía oral cada 6 horas x48 horas</t>
  </si>
  <si>
    <t>Esteroides oftálmicos</t>
  </si>
  <si>
    <t>gota</t>
  </si>
  <si>
    <t>1 gota cada 6 horas en cada ojo</t>
  </si>
  <si>
    <t>frasco</t>
  </si>
  <si>
    <t>Toxicidades</t>
  </si>
  <si>
    <t>Ciclos impares</t>
  </si>
  <si>
    <t>Mucositis moderada a severa</t>
  </si>
  <si>
    <t>Diarrea moderada a severa</t>
  </si>
  <si>
    <t>Neurotoxicidad</t>
  </si>
  <si>
    <t>Dolor óseo inducido por filgastrim</t>
  </si>
  <si>
    <t>Coagulación intravascular</t>
  </si>
  <si>
    <t>Ciclos pares</t>
  </si>
  <si>
    <t>Sepsis</t>
  </si>
  <si>
    <t xml:space="preserve">Pneumonía </t>
  </si>
  <si>
    <t>FUO</t>
  </si>
  <si>
    <t>Fiebre por citarabina</t>
  </si>
  <si>
    <t xml:space="preserve">Exantema </t>
  </si>
  <si>
    <t>Descamación palmas y plantas</t>
  </si>
  <si>
    <t>Se alterna el ciclo de HiperCVAD con Citarabina Metotrexate cada 21 días.</t>
  </si>
  <si>
    <t>Hoja Creada por: Mauricio Lema Medina MD, Alicia Henao Uribe MD, Andrés Ávila Garavito MD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</si>
</sst>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1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7" fillId="5" borderId="0" xfId="15" applyFont="1" applyFill="1" applyAlignment="1">
      <alignment horizontal="center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8" fillId="6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21">
      <selection activeCell="A52" sqref="A52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45"/>
      <c r="B1" s="45"/>
      <c r="C1" s="46"/>
      <c r="D1" s="47" t="s">
        <v>43</v>
      </c>
      <c r="E1" s="45"/>
      <c r="F1" s="45"/>
      <c r="G1" s="45"/>
    </row>
    <row r="2" spans="1:7" ht="12.75">
      <c r="A2" s="48"/>
      <c r="B2" s="48"/>
      <c r="C2" s="48"/>
      <c r="D2" s="49" t="s">
        <v>44</v>
      </c>
      <c r="E2" s="48"/>
      <c r="F2" s="48"/>
      <c r="G2" s="48"/>
    </row>
    <row r="3" spans="1:7" ht="12.75">
      <c r="A3" s="50"/>
      <c r="B3" s="51"/>
      <c r="C3" s="51"/>
      <c r="D3" s="51"/>
      <c r="E3" s="51"/>
      <c r="F3" s="51"/>
      <c r="G3" s="52" t="s">
        <v>45</v>
      </c>
    </row>
    <row r="4" ht="12.75">
      <c r="A4" s="1" t="s">
        <v>41</v>
      </c>
    </row>
    <row r="5" spans="1:3" ht="12.75">
      <c r="A5" t="s">
        <v>0</v>
      </c>
      <c r="C5" s="1" t="s">
        <v>46</v>
      </c>
    </row>
    <row r="6" spans="1:3" ht="12.75">
      <c r="A6" t="s">
        <v>1</v>
      </c>
      <c r="C6" s="33" t="s">
        <v>47</v>
      </c>
    </row>
    <row r="7" spans="1:3" ht="12.75">
      <c r="A7" t="s">
        <v>2</v>
      </c>
      <c r="C7" s="53" t="s">
        <v>48</v>
      </c>
    </row>
    <row r="8" spans="1:3" ht="12.75">
      <c r="A8" t="s">
        <v>40</v>
      </c>
      <c r="C8" t="s">
        <v>59</v>
      </c>
    </row>
    <row r="9" ht="12.75">
      <c r="A9" s="1" t="s">
        <v>3</v>
      </c>
    </row>
    <row r="10" spans="1:4" ht="12.75">
      <c r="A10" t="s">
        <v>5</v>
      </c>
      <c r="B10" s="3" t="s">
        <v>6</v>
      </c>
      <c r="C10" s="3" t="s">
        <v>20</v>
      </c>
      <c r="D10" s="3" t="s">
        <v>21</v>
      </c>
    </row>
    <row r="11" spans="1:4" ht="12.75">
      <c r="A11" s="2" t="s">
        <v>34</v>
      </c>
      <c r="B11" s="9" t="s">
        <v>4</v>
      </c>
      <c r="C11" s="7">
        <v>1</v>
      </c>
      <c r="D11" s="3" t="s">
        <v>19</v>
      </c>
    </row>
    <row r="12" spans="1:4" ht="12.75">
      <c r="A12" s="2" t="s">
        <v>7</v>
      </c>
      <c r="B12" s="9" t="s">
        <v>4</v>
      </c>
      <c r="C12" s="7">
        <v>10</v>
      </c>
      <c r="D12" s="3" t="s">
        <v>19</v>
      </c>
    </row>
    <row r="13" spans="1:4" ht="12.75">
      <c r="A13" s="2" t="s">
        <v>8</v>
      </c>
      <c r="B13" s="9" t="s">
        <v>4</v>
      </c>
      <c r="C13" s="7">
        <v>500</v>
      </c>
      <c r="D13" s="3" t="s">
        <v>19</v>
      </c>
    </row>
    <row r="14" spans="1:4" ht="12.75">
      <c r="A14" s="2" t="s">
        <v>26</v>
      </c>
      <c r="B14" s="9" t="s">
        <v>4</v>
      </c>
      <c r="C14" s="7">
        <v>4</v>
      </c>
      <c r="D14" s="3" t="s">
        <v>19</v>
      </c>
    </row>
    <row r="15" spans="1:4" ht="12.75">
      <c r="A15" s="2" t="s">
        <v>50</v>
      </c>
      <c r="B15" s="9" t="s">
        <v>4</v>
      </c>
      <c r="C15" s="7">
        <v>300</v>
      </c>
      <c r="D15" s="3" t="s">
        <v>51</v>
      </c>
    </row>
    <row r="16" spans="1:5" ht="12.75">
      <c r="A16" s="39" t="s">
        <v>29</v>
      </c>
      <c r="B16" s="40"/>
      <c r="C16" s="35">
        <v>160</v>
      </c>
      <c r="E16" s="5" t="s">
        <v>31</v>
      </c>
    </row>
    <row r="17" spans="1:5" ht="12.75">
      <c r="A17" s="41" t="s">
        <v>30</v>
      </c>
      <c r="B17" s="42"/>
      <c r="C17" s="36">
        <v>56</v>
      </c>
      <c r="E17" s="6" t="s">
        <v>32</v>
      </c>
    </row>
    <row r="18" spans="1:5" ht="12.75">
      <c r="A18" s="41" t="s">
        <v>9</v>
      </c>
      <c r="B18" s="42"/>
      <c r="C18" s="37">
        <f>0.20274*POWER(C16/100,0.725)*POWER(C17,0.425)</f>
        <v>1.5772710824040208</v>
      </c>
      <c r="E18" s="5" t="s">
        <v>36</v>
      </c>
    </row>
    <row r="19" spans="1:5" ht="12.75">
      <c r="A19" s="43" t="s">
        <v>10</v>
      </c>
      <c r="B19" s="44"/>
      <c r="C19" s="38">
        <v>100</v>
      </c>
      <c r="E19" s="5" t="s">
        <v>33</v>
      </c>
    </row>
    <row r="21" ht="12.75">
      <c r="A21" s="1" t="s">
        <v>11</v>
      </c>
    </row>
    <row r="22" spans="1:7" ht="12.75">
      <c r="A22" t="s">
        <v>5</v>
      </c>
      <c r="B22" s="3" t="s">
        <v>12</v>
      </c>
      <c r="C22" s="3" t="s">
        <v>13</v>
      </c>
      <c r="D22" s="29" t="s">
        <v>14</v>
      </c>
      <c r="E22" s="3" t="s">
        <v>15</v>
      </c>
      <c r="F22" s="54" t="s">
        <v>16</v>
      </c>
      <c r="G22" s="3" t="s">
        <v>49</v>
      </c>
    </row>
    <row r="23" spans="1:7" ht="12.75">
      <c r="A23" t="str">
        <f>+$A$11</f>
        <v>Vincristina</v>
      </c>
      <c r="B23" s="7">
        <v>1.4</v>
      </c>
      <c r="C23" s="4">
        <f>+B23*$C$18</f>
        <v>2.208179515365629</v>
      </c>
      <c r="D23" s="4">
        <f>+C23*$C$19/100</f>
        <v>2.208179515365629</v>
      </c>
      <c r="E23" s="8">
        <f>+IF(D23/C11&gt;2,2,D23/C11)</f>
        <v>2</v>
      </c>
      <c r="F23" s="4">
        <f>IF(INT(E23)=E23,E23,INT(E23)+1)</f>
        <v>2</v>
      </c>
      <c r="G23" s="3">
        <f>+F23*2</f>
        <v>4</v>
      </c>
    </row>
    <row r="24" spans="1:7" ht="12.75">
      <c r="A24" t="str">
        <f>+$A$12</f>
        <v>Doxorrubicina</v>
      </c>
      <c r="B24" s="7">
        <v>50</v>
      </c>
      <c r="C24" s="4">
        <f>+B24*$C$18</f>
        <v>78.86355412020104</v>
      </c>
      <c r="D24" s="4">
        <f>+C24*$C$19/100</f>
        <v>78.86355412020104</v>
      </c>
      <c r="E24" s="8">
        <f>+D24/C12</f>
        <v>7.886355412020104</v>
      </c>
      <c r="F24" s="4">
        <f>IF(INT(E24)=E24,E24,INT(E24)+1)</f>
        <v>8</v>
      </c>
      <c r="G24" s="3">
        <f>+F24*1</f>
        <v>8</v>
      </c>
    </row>
    <row r="25" spans="1:7" ht="12.75">
      <c r="A25" t="str">
        <f>+$A$13</f>
        <v>Ciclofosfamida</v>
      </c>
      <c r="B25" s="7">
        <v>300</v>
      </c>
      <c r="C25" s="4">
        <f>+B25*$C$18</f>
        <v>473.18132472120624</v>
      </c>
      <c r="D25" s="4">
        <f>+C25*$C$19/100</f>
        <v>473.18132472120624</v>
      </c>
      <c r="E25" s="8">
        <f>+D25/C13</f>
        <v>0.9463626494424124</v>
      </c>
      <c r="F25" s="4">
        <f>IF(INT(E25)=E25,E25,INT(E25)+1)</f>
        <v>1</v>
      </c>
      <c r="G25" s="3">
        <f>+F25*6</f>
        <v>6</v>
      </c>
    </row>
    <row r="26" spans="1:7" ht="12.75">
      <c r="A26" t="str">
        <f>+A14</f>
        <v>Dexametasona</v>
      </c>
      <c r="B26" s="7">
        <v>40</v>
      </c>
      <c r="C26" s="4">
        <f>+B26</f>
        <v>40</v>
      </c>
      <c r="D26" s="4">
        <f>+C26*C19/100</f>
        <v>40</v>
      </c>
      <c r="E26" s="8">
        <f>+D26/C14</f>
        <v>10</v>
      </c>
      <c r="F26" s="4">
        <f>IF(INT(E26)=E26,E26,INT(E26)+1)</f>
        <v>10</v>
      </c>
      <c r="G26" s="3">
        <f>+F26*8</f>
        <v>80</v>
      </c>
    </row>
    <row r="27" spans="1:7" ht="12.75">
      <c r="A27" t="str">
        <f>+A15</f>
        <v>Filgastrim</v>
      </c>
      <c r="B27" s="7">
        <v>5</v>
      </c>
      <c r="C27" s="4" t="s">
        <v>52</v>
      </c>
      <c r="D27" s="4">
        <f>+B27*C17</f>
        <v>280</v>
      </c>
      <c r="E27" s="8">
        <f>+D27/C15</f>
        <v>0.9333333333333333</v>
      </c>
      <c r="F27" s="4">
        <f>IF(INT(E27)=E27,E27,INT(E27)+1)</f>
        <v>1</v>
      </c>
      <c r="G27" s="3">
        <f>+F27*10</f>
        <v>10</v>
      </c>
    </row>
    <row r="28" spans="1:5" ht="12.75">
      <c r="A28" s="20" t="s">
        <v>17</v>
      </c>
      <c r="B28" s="21"/>
      <c r="C28" s="10"/>
      <c r="D28" s="10"/>
      <c r="E28" s="11"/>
    </row>
    <row r="29" spans="1:5" ht="12.75">
      <c r="A29" s="12"/>
      <c r="B29" s="13"/>
      <c r="C29" s="13"/>
      <c r="D29" s="13"/>
      <c r="E29" s="14"/>
    </row>
    <row r="30" spans="1:5" ht="12.75">
      <c r="A30" s="12" t="s">
        <v>5</v>
      </c>
      <c r="B30" s="15" t="s">
        <v>6</v>
      </c>
      <c r="C30" s="15" t="s">
        <v>20</v>
      </c>
      <c r="D30" s="15" t="s">
        <v>21</v>
      </c>
      <c r="E30" s="16" t="s">
        <v>18</v>
      </c>
    </row>
    <row r="31" spans="1:5" ht="12.75">
      <c r="A31" s="12" t="str">
        <f>+$A$11</f>
        <v>Vincristina</v>
      </c>
      <c r="B31" s="15" t="str">
        <f aca="true" t="shared" si="0" ref="B31:C33">+B11</f>
        <v>Amp</v>
      </c>
      <c r="C31" s="15">
        <f t="shared" si="0"/>
        <v>1</v>
      </c>
      <c r="D31" s="15" t="str">
        <f>+D11</f>
        <v>mg</v>
      </c>
      <c r="E31" s="16">
        <f>+G23</f>
        <v>4</v>
      </c>
    </row>
    <row r="32" spans="1:5" ht="12.75">
      <c r="A32" s="12" t="str">
        <f>+$A$12</f>
        <v>Doxorrubicina</v>
      </c>
      <c r="B32" s="15" t="str">
        <f t="shared" si="0"/>
        <v>Amp</v>
      </c>
      <c r="C32" s="15">
        <f t="shared" si="0"/>
        <v>10</v>
      </c>
      <c r="D32" s="15" t="str">
        <f>+D12</f>
        <v>mg</v>
      </c>
      <c r="E32" s="16">
        <f>+G24</f>
        <v>8</v>
      </c>
    </row>
    <row r="33" spans="1:5" ht="12.75">
      <c r="A33" s="12" t="str">
        <f>+$A$13</f>
        <v>Ciclofosfamida</v>
      </c>
      <c r="B33" s="15" t="str">
        <f t="shared" si="0"/>
        <v>Amp</v>
      </c>
      <c r="C33" s="15">
        <f t="shared" si="0"/>
        <v>500</v>
      </c>
      <c r="D33" s="15" t="str">
        <f>+D13</f>
        <v>mg</v>
      </c>
      <c r="E33" s="16">
        <f>+G25</f>
        <v>6</v>
      </c>
    </row>
    <row r="34" spans="1:9" ht="12.75">
      <c r="A34" s="12" t="s">
        <v>26</v>
      </c>
      <c r="B34" s="15" t="s">
        <v>4</v>
      </c>
      <c r="C34" s="15">
        <v>4</v>
      </c>
      <c r="D34" s="15" t="s">
        <v>19</v>
      </c>
      <c r="E34" s="16">
        <f>+G26</f>
        <v>80</v>
      </c>
      <c r="H34" s="32"/>
      <c r="I34" s="32"/>
    </row>
    <row r="35" spans="1:9" ht="12.75">
      <c r="A35" s="12" t="str">
        <f>+A15</f>
        <v>Filgastrim</v>
      </c>
      <c r="B35" s="15" t="str">
        <f>+B15</f>
        <v>Amp</v>
      </c>
      <c r="C35" s="15">
        <f>+C15</f>
        <v>300</v>
      </c>
      <c r="D35" s="15" t="str">
        <f>+D15</f>
        <v>ug</v>
      </c>
      <c r="E35" s="16">
        <f>+G27</f>
        <v>10</v>
      </c>
      <c r="H35" s="32"/>
      <c r="I35" s="32"/>
    </row>
    <row r="36" spans="1:9" ht="12.75">
      <c r="A36" s="17" t="s">
        <v>28</v>
      </c>
      <c r="B36" s="18" t="s">
        <v>4</v>
      </c>
      <c r="C36" s="18">
        <v>8</v>
      </c>
      <c r="D36" s="18" t="s">
        <v>19</v>
      </c>
      <c r="E36" s="19">
        <v>5</v>
      </c>
      <c r="H36" s="32"/>
      <c r="I36" s="32"/>
    </row>
    <row r="37" spans="1:9" ht="12.75">
      <c r="A37" s="20" t="s">
        <v>22</v>
      </c>
      <c r="B37" s="10"/>
      <c r="C37" s="10"/>
      <c r="D37" s="10"/>
      <c r="E37" s="10"/>
      <c r="F37" s="10"/>
      <c r="G37" s="11"/>
      <c r="H37" s="32"/>
      <c r="I37" s="32"/>
    </row>
    <row r="38" spans="1:9" ht="12.75">
      <c r="A38" s="12"/>
      <c r="B38" s="13"/>
      <c r="C38" s="13"/>
      <c r="D38" s="13"/>
      <c r="E38" s="13"/>
      <c r="F38" s="13"/>
      <c r="G38" s="14"/>
      <c r="H38" s="32"/>
      <c r="I38" s="32"/>
    </row>
    <row r="39" spans="1:9" ht="12.75">
      <c r="A39" s="26" t="s">
        <v>23</v>
      </c>
      <c r="B39" s="27"/>
      <c r="C39" s="28" t="s">
        <v>42</v>
      </c>
      <c r="D39" s="28" t="s">
        <v>21</v>
      </c>
      <c r="E39" s="27" t="s">
        <v>1</v>
      </c>
      <c r="F39" s="13"/>
      <c r="G39" s="14"/>
      <c r="H39" s="32"/>
      <c r="I39" s="32"/>
    </row>
    <row r="40" spans="1:9" ht="12.75">
      <c r="A40" s="12" t="s">
        <v>24</v>
      </c>
      <c r="B40" s="13"/>
      <c r="C40" s="15">
        <v>8</v>
      </c>
      <c r="D40" s="15" t="s">
        <v>19</v>
      </c>
      <c r="E40" s="30" t="s">
        <v>25</v>
      </c>
      <c r="F40" s="30"/>
      <c r="G40" s="14"/>
      <c r="H40" s="32"/>
      <c r="I40" s="32"/>
    </row>
    <row r="41" spans="1:9" ht="12.75">
      <c r="A41" s="26" t="s">
        <v>27</v>
      </c>
      <c r="B41" s="13"/>
      <c r="C41" s="15"/>
      <c r="D41" s="15"/>
      <c r="E41" s="30"/>
      <c r="F41" s="30"/>
      <c r="G41" s="14"/>
      <c r="H41" s="32"/>
      <c r="I41" s="32"/>
    </row>
    <row r="42" spans="1:9" ht="12.75">
      <c r="A42" s="55" t="str">
        <f>+A14</f>
        <v>Dexametasona</v>
      </c>
      <c r="B42" s="13"/>
      <c r="C42" s="22">
        <f>+D26</f>
        <v>40</v>
      </c>
      <c r="D42" s="15" t="str">
        <f>+D14</f>
        <v>mg</v>
      </c>
      <c r="E42" s="30" t="s">
        <v>54</v>
      </c>
      <c r="F42" s="30"/>
      <c r="G42" s="14"/>
      <c r="H42" s="32"/>
      <c r="I42" s="32"/>
    </row>
    <row r="43" spans="1:9" ht="12.75">
      <c r="A43" s="55" t="str">
        <f>+A13</f>
        <v>Ciclofosfamida</v>
      </c>
      <c r="B43" s="13"/>
      <c r="C43" s="22">
        <f>+D25</f>
        <v>473.18132472120624</v>
      </c>
      <c r="D43" s="15" t="str">
        <f>+D13</f>
        <v>mg</v>
      </c>
      <c r="E43" s="30" t="s">
        <v>53</v>
      </c>
      <c r="F43" s="30"/>
      <c r="G43" s="14"/>
      <c r="H43" s="32"/>
      <c r="I43" s="32"/>
    </row>
    <row r="44" spans="1:9" ht="12.75">
      <c r="A44" s="12" t="str">
        <f>+$A$11</f>
        <v>Vincristina</v>
      </c>
      <c r="B44" s="13"/>
      <c r="C44" s="22">
        <f>+$D$23</f>
        <v>2.208179515365629</v>
      </c>
      <c r="D44" s="15" t="s">
        <v>19</v>
      </c>
      <c r="E44" s="30" t="s">
        <v>55</v>
      </c>
      <c r="F44" s="30"/>
      <c r="G44" s="14"/>
      <c r="H44" s="32"/>
      <c r="I44" s="32"/>
    </row>
    <row r="45" spans="1:9" ht="12.75">
      <c r="A45" s="12" t="str">
        <f>+$A$12</f>
        <v>Doxorrubicina</v>
      </c>
      <c r="B45" s="13"/>
      <c r="C45" s="22">
        <f>+$D$24</f>
        <v>78.86355412020104</v>
      </c>
      <c r="D45" s="15" t="s">
        <v>19</v>
      </c>
      <c r="E45" s="30" t="s">
        <v>55</v>
      </c>
      <c r="F45" s="30"/>
      <c r="G45" s="14"/>
      <c r="H45" s="32"/>
      <c r="I45" s="32"/>
    </row>
    <row r="46" spans="1:9" ht="12.75">
      <c r="A46" s="17" t="str">
        <f>+A15</f>
        <v>Filgastrim</v>
      </c>
      <c r="B46" s="23"/>
      <c r="C46" s="24">
        <f>+D27</f>
        <v>280</v>
      </c>
      <c r="D46" s="18" t="str">
        <f>+D15</f>
        <v>ug</v>
      </c>
      <c r="E46" s="31" t="s">
        <v>56</v>
      </c>
      <c r="F46" s="31"/>
      <c r="G46" s="25"/>
      <c r="H46" s="32"/>
      <c r="I46" s="32"/>
    </row>
    <row r="47" ht="12.75">
      <c r="A47" s="1" t="s">
        <v>39</v>
      </c>
    </row>
    <row r="48" ht="12.75">
      <c r="A48" s="34" t="s">
        <v>57</v>
      </c>
    </row>
    <row r="49" ht="12.75">
      <c r="A49" s="34" t="s">
        <v>58</v>
      </c>
    </row>
    <row r="50" spans="1:6" ht="12.75">
      <c r="A50" s="33" t="s">
        <v>37</v>
      </c>
      <c r="B50" s="33" t="s">
        <v>38</v>
      </c>
      <c r="C50" s="33"/>
      <c r="D50" s="33"/>
      <c r="E50" s="33"/>
      <c r="F50" s="33"/>
    </row>
    <row r="51" spans="1:6" ht="12.75">
      <c r="A51" s="33"/>
      <c r="B51" s="33"/>
      <c r="C51" s="33"/>
      <c r="D51" s="33"/>
      <c r="E51" s="33"/>
      <c r="F51" s="33"/>
    </row>
    <row r="52" ht="12.75">
      <c r="A52" s="2" t="s">
        <v>91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25">
      <selection activeCell="A52" sqref="A52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45"/>
      <c r="B1" s="45"/>
      <c r="C1" s="46"/>
      <c r="D1" s="47" t="s">
        <v>43</v>
      </c>
      <c r="E1" s="45"/>
      <c r="F1" s="45"/>
      <c r="G1" s="45"/>
    </row>
    <row r="2" spans="1:7" ht="12.75">
      <c r="A2" s="48"/>
      <c r="B2" s="48"/>
      <c r="C2" s="48"/>
      <c r="D2" s="49" t="s">
        <v>44</v>
      </c>
      <c r="E2" s="48"/>
      <c r="F2" s="48"/>
      <c r="G2" s="48"/>
    </row>
    <row r="3" spans="1:7" ht="12.75">
      <c r="A3" s="50"/>
      <c r="B3" s="51"/>
      <c r="C3" s="51"/>
      <c r="D3" s="51"/>
      <c r="E3" s="51"/>
      <c r="F3" s="51"/>
      <c r="G3" s="52" t="s">
        <v>45</v>
      </c>
    </row>
    <row r="4" ht="12.75">
      <c r="A4" s="1" t="s">
        <v>41</v>
      </c>
    </row>
    <row r="5" spans="1:3" ht="12.75">
      <c r="A5" t="s">
        <v>0</v>
      </c>
      <c r="C5" s="1" t="s">
        <v>46</v>
      </c>
    </row>
    <row r="6" spans="1:3" ht="12.75">
      <c r="A6" t="s">
        <v>1</v>
      </c>
      <c r="C6" s="33" t="s">
        <v>47</v>
      </c>
    </row>
    <row r="7" spans="1:3" ht="12.75">
      <c r="A7" t="s">
        <v>2</v>
      </c>
      <c r="C7" s="53" t="s">
        <v>48</v>
      </c>
    </row>
    <row r="8" spans="1:3" ht="12.75">
      <c r="A8" t="s">
        <v>40</v>
      </c>
      <c r="C8" t="s">
        <v>60</v>
      </c>
    </row>
    <row r="9" ht="12.75">
      <c r="A9" s="1" t="s">
        <v>3</v>
      </c>
    </row>
    <row r="10" spans="1:4" ht="12.75">
      <c r="A10" t="s">
        <v>5</v>
      </c>
      <c r="B10" s="3" t="s">
        <v>6</v>
      </c>
      <c r="C10" s="3" t="s">
        <v>20</v>
      </c>
      <c r="D10" s="3" t="s">
        <v>21</v>
      </c>
    </row>
    <row r="11" spans="1:4" ht="12.75">
      <c r="A11" s="2" t="s">
        <v>61</v>
      </c>
      <c r="B11" s="9" t="s">
        <v>4</v>
      </c>
      <c r="C11" s="7">
        <v>500</v>
      </c>
      <c r="D11" s="3" t="s">
        <v>19</v>
      </c>
    </row>
    <row r="12" spans="1:4" ht="12.75">
      <c r="A12" s="2" t="s">
        <v>62</v>
      </c>
      <c r="B12" s="9" t="s">
        <v>4</v>
      </c>
      <c r="C12" s="7">
        <v>500</v>
      </c>
      <c r="D12" s="3" t="s">
        <v>19</v>
      </c>
    </row>
    <row r="13" spans="1:4" ht="12.75">
      <c r="A13" s="34" t="s">
        <v>63</v>
      </c>
      <c r="B13" s="9" t="s">
        <v>35</v>
      </c>
      <c r="C13" s="7">
        <v>25</v>
      </c>
      <c r="D13" s="3" t="s">
        <v>19</v>
      </c>
    </row>
    <row r="14" spans="1:4" ht="12.75">
      <c r="A14" s="2" t="s">
        <v>50</v>
      </c>
      <c r="B14" s="9" t="s">
        <v>4</v>
      </c>
      <c r="C14" s="7">
        <v>300</v>
      </c>
      <c r="D14" s="3" t="s">
        <v>51</v>
      </c>
    </row>
    <row r="15" spans="1:5" ht="12.75">
      <c r="A15" s="39" t="s">
        <v>29</v>
      </c>
      <c r="B15" s="40"/>
      <c r="C15" s="35">
        <v>160</v>
      </c>
      <c r="E15" s="5" t="s">
        <v>31</v>
      </c>
    </row>
    <row r="16" spans="1:5" ht="12.75">
      <c r="A16" s="41" t="s">
        <v>30</v>
      </c>
      <c r="B16" s="42"/>
      <c r="C16" s="36">
        <v>56</v>
      </c>
      <c r="E16" s="6" t="s">
        <v>32</v>
      </c>
    </row>
    <row r="17" spans="1:5" ht="12.75">
      <c r="A17" s="41" t="s">
        <v>9</v>
      </c>
      <c r="B17" s="42"/>
      <c r="C17" s="37">
        <f>0.20274*POWER(C15/100,0.725)*POWER(C16,0.425)</f>
        <v>1.5772710824040208</v>
      </c>
      <c r="E17" s="5" t="s">
        <v>36</v>
      </c>
    </row>
    <row r="18" spans="1:5" ht="12.75">
      <c r="A18" s="43" t="s">
        <v>10</v>
      </c>
      <c r="B18" s="44"/>
      <c r="C18" s="38">
        <v>100</v>
      </c>
      <c r="E18" s="5" t="s">
        <v>33</v>
      </c>
    </row>
    <row r="20" ht="12.75">
      <c r="A20" s="1" t="s">
        <v>11</v>
      </c>
    </row>
    <row r="21" spans="1:7" ht="12.75">
      <c r="A21" t="s">
        <v>5</v>
      </c>
      <c r="B21" s="3" t="s">
        <v>12</v>
      </c>
      <c r="C21" s="3" t="s">
        <v>13</v>
      </c>
      <c r="D21" s="29" t="s">
        <v>14</v>
      </c>
      <c r="E21" s="3" t="s">
        <v>15</v>
      </c>
      <c r="F21" s="54" t="s">
        <v>16</v>
      </c>
      <c r="G21" s="3" t="s">
        <v>49</v>
      </c>
    </row>
    <row r="22" spans="1:7" ht="12.75">
      <c r="A22" t="str">
        <f>+$A$11</f>
        <v>Citarabina</v>
      </c>
      <c r="B22" s="7">
        <v>3000</v>
      </c>
      <c r="C22" s="4">
        <f>+B22*$C$17</f>
        <v>4731.813247212062</v>
      </c>
      <c r="D22" s="4">
        <f>+C22*$C$18/100</f>
        <v>4731.813247212062</v>
      </c>
      <c r="E22" s="8">
        <f>+D22/C11</f>
        <v>9.463626494424124</v>
      </c>
      <c r="F22" s="4">
        <f>IF(INT(E22)=E22,E22,INT(E22)+1)</f>
        <v>10</v>
      </c>
      <c r="G22" s="3">
        <f>+F22*4</f>
        <v>40</v>
      </c>
    </row>
    <row r="23" spans="1:7" ht="12.75">
      <c r="A23" t="str">
        <f>+$A$12</f>
        <v>Metotrexate</v>
      </c>
      <c r="B23" s="7">
        <v>1000</v>
      </c>
      <c r="C23" s="4">
        <f>+B23*$C$17</f>
        <v>1577.2710824040207</v>
      </c>
      <c r="D23" s="4">
        <f>+C23*$C$18/100</f>
        <v>1577.2710824040207</v>
      </c>
      <c r="E23" s="8">
        <f>+D23/C12</f>
        <v>3.1545421648080416</v>
      </c>
      <c r="F23" s="4">
        <f>IF(INT(E23)=E23,E23,INT(E23)+1)</f>
        <v>4</v>
      </c>
      <c r="G23" s="3">
        <f>+F23*1</f>
        <v>4</v>
      </c>
    </row>
    <row r="24" spans="1:7" ht="12.75">
      <c r="A24" t="str">
        <f>+$A$13</f>
        <v>Folinato de calcio</v>
      </c>
      <c r="B24" s="7">
        <v>25</v>
      </c>
      <c r="C24" s="4" t="s">
        <v>19</v>
      </c>
      <c r="D24" s="4">
        <f>+B24</f>
        <v>25</v>
      </c>
      <c r="E24" s="8">
        <f>+D24</f>
        <v>25</v>
      </c>
      <c r="F24" s="4">
        <f>IF(INT(E24)=E24,E24,INT(E24)+1)</f>
        <v>25</v>
      </c>
      <c r="G24" s="3">
        <f>+F24*10</f>
        <v>250</v>
      </c>
    </row>
    <row r="25" spans="1:7" ht="12.75">
      <c r="A25" t="str">
        <f>+A14</f>
        <v>Filgastrim</v>
      </c>
      <c r="B25" s="7">
        <v>5</v>
      </c>
      <c r="C25" s="4" t="s">
        <v>52</v>
      </c>
      <c r="D25" s="4">
        <f>+B25*C16</f>
        <v>280</v>
      </c>
      <c r="E25" s="8">
        <f>+D25/C14</f>
        <v>0.9333333333333333</v>
      </c>
      <c r="F25" s="4">
        <f>IF(INT(E25)=E25,E25,INT(E25)+1)</f>
        <v>1</v>
      </c>
      <c r="G25" s="3">
        <f>+F25*10</f>
        <v>10</v>
      </c>
    </row>
    <row r="26" spans="1:5" ht="12.75">
      <c r="A26" s="20" t="s">
        <v>17</v>
      </c>
      <c r="B26" s="21"/>
      <c r="C26" s="10"/>
      <c r="D26" s="10"/>
      <c r="E26" s="11"/>
    </row>
    <row r="27" spans="1:5" ht="12.75">
      <c r="A27" s="12"/>
      <c r="B27" s="13"/>
      <c r="C27" s="13"/>
      <c r="D27" s="13"/>
      <c r="E27" s="14"/>
    </row>
    <row r="28" spans="1:5" ht="12.75">
      <c r="A28" s="12" t="s">
        <v>5</v>
      </c>
      <c r="B28" s="15" t="s">
        <v>6</v>
      </c>
      <c r="C28" s="15" t="s">
        <v>20</v>
      </c>
      <c r="D28" s="15" t="s">
        <v>21</v>
      </c>
      <c r="E28" s="16" t="s">
        <v>18</v>
      </c>
    </row>
    <row r="29" spans="1:5" ht="12.75">
      <c r="A29" s="12" t="str">
        <f>+$A$11</f>
        <v>Citarabina</v>
      </c>
      <c r="B29" s="15" t="str">
        <f aca="true" t="shared" si="0" ref="B29:C31">+B11</f>
        <v>Amp</v>
      </c>
      <c r="C29" s="15">
        <f t="shared" si="0"/>
        <v>500</v>
      </c>
      <c r="D29" s="15" t="str">
        <f>+D11</f>
        <v>mg</v>
      </c>
      <c r="E29" s="16">
        <f>+G22</f>
        <v>40</v>
      </c>
    </row>
    <row r="30" spans="1:5" ht="12.75">
      <c r="A30" s="12" t="str">
        <f>+$A$12</f>
        <v>Metotrexate</v>
      </c>
      <c r="B30" s="15" t="str">
        <f t="shared" si="0"/>
        <v>Amp</v>
      </c>
      <c r="C30" s="15">
        <f t="shared" si="0"/>
        <v>500</v>
      </c>
      <c r="D30" s="15" t="str">
        <f>+D12</f>
        <v>mg</v>
      </c>
      <c r="E30" s="16">
        <f>+G23</f>
        <v>4</v>
      </c>
    </row>
    <row r="31" spans="1:5" ht="12.75">
      <c r="A31" s="56" t="str">
        <f>+$A$13</f>
        <v>Folinato de calcio</v>
      </c>
      <c r="B31" s="15" t="str">
        <f t="shared" si="0"/>
        <v>Tab</v>
      </c>
      <c r="C31" s="15">
        <f t="shared" si="0"/>
        <v>25</v>
      </c>
      <c r="D31" s="15" t="str">
        <f>+D13</f>
        <v>mg</v>
      </c>
      <c r="E31" s="16">
        <f>+G24</f>
        <v>250</v>
      </c>
    </row>
    <row r="32" spans="1:9" ht="12.75">
      <c r="A32" s="12" t="str">
        <f>+A14</f>
        <v>Filgastrim</v>
      </c>
      <c r="B32" s="15" t="str">
        <f>+B14</f>
        <v>Amp</v>
      </c>
      <c r="C32" s="15">
        <f>+C14</f>
        <v>300</v>
      </c>
      <c r="D32" s="15" t="str">
        <f>+D14</f>
        <v>ug</v>
      </c>
      <c r="E32" s="16">
        <f>+G25</f>
        <v>10</v>
      </c>
      <c r="H32" s="32"/>
      <c r="I32" s="32"/>
    </row>
    <row r="33" spans="1:9" ht="12.75">
      <c r="A33" s="12" t="s">
        <v>72</v>
      </c>
      <c r="B33" s="15"/>
      <c r="C33" s="15">
        <v>1</v>
      </c>
      <c r="D33" s="15" t="s">
        <v>75</v>
      </c>
      <c r="E33" s="16">
        <v>1</v>
      </c>
      <c r="H33" s="32"/>
      <c r="I33" s="32"/>
    </row>
    <row r="34" spans="1:9" ht="12.75">
      <c r="A34" s="17" t="s">
        <v>28</v>
      </c>
      <c r="B34" s="18" t="s">
        <v>4</v>
      </c>
      <c r="C34" s="18">
        <v>8</v>
      </c>
      <c r="D34" s="18" t="s">
        <v>19</v>
      </c>
      <c r="E34" s="19">
        <v>3</v>
      </c>
      <c r="H34" s="32"/>
      <c r="I34" s="32"/>
    </row>
    <row r="35" spans="1:9" ht="12.75">
      <c r="A35" s="57"/>
      <c r="B35" s="58"/>
      <c r="C35" s="58"/>
      <c r="D35" s="58"/>
      <c r="E35" s="58"/>
      <c r="H35" s="32"/>
      <c r="I35" s="32"/>
    </row>
    <row r="36" spans="1:9" ht="12.75">
      <c r="A36" s="20" t="s">
        <v>22</v>
      </c>
      <c r="B36" s="10"/>
      <c r="C36" s="10"/>
      <c r="D36" s="10"/>
      <c r="E36" s="10"/>
      <c r="F36" s="10"/>
      <c r="G36" s="11"/>
      <c r="H36" s="32"/>
      <c r="I36" s="32"/>
    </row>
    <row r="37" spans="1:9" ht="12.75">
      <c r="A37" s="12"/>
      <c r="B37" s="13"/>
      <c r="C37" s="13"/>
      <c r="D37" s="13"/>
      <c r="E37" s="13"/>
      <c r="F37" s="13"/>
      <c r="G37" s="14"/>
      <c r="H37" s="32"/>
      <c r="I37" s="32"/>
    </row>
    <row r="38" spans="1:9" ht="12.75">
      <c r="A38" s="26" t="s">
        <v>23</v>
      </c>
      <c r="B38" s="27"/>
      <c r="C38" s="28" t="s">
        <v>42</v>
      </c>
      <c r="D38" s="28" t="s">
        <v>21</v>
      </c>
      <c r="E38" s="27" t="s">
        <v>1</v>
      </c>
      <c r="F38" s="13"/>
      <c r="G38" s="14"/>
      <c r="H38" s="32"/>
      <c r="I38" s="32"/>
    </row>
    <row r="39" spans="1:9" ht="12.75">
      <c r="A39" s="12" t="s">
        <v>24</v>
      </c>
      <c r="B39" s="13"/>
      <c r="C39" s="15">
        <v>8</v>
      </c>
      <c r="D39" s="15" t="s">
        <v>19</v>
      </c>
      <c r="E39" s="30" t="s">
        <v>64</v>
      </c>
      <c r="F39" s="30"/>
      <c r="G39" s="14"/>
      <c r="H39" s="32"/>
      <c r="I39" s="32"/>
    </row>
    <row r="40" spans="1:9" ht="12.75">
      <c r="A40" s="12" t="s">
        <v>72</v>
      </c>
      <c r="B40" s="13"/>
      <c r="C40" s="15">
        <v>1</v>
      </c>
      <c r="D40" s="15" t="s">
        <v>73</v>
      </c>
      <c r="E40" s="30" t="s">
        <v>74</v>
      </c>
      <c r="F40" s="30"/>
      <c r="G40" s="14"/>
      <c r="H40" s="32"/>
      <c r="I40" s="32"/>
    </row>
    <row r="41" spans="1:9" ht="12.75">
      <c r="A41" s="26" t="s">
        <v>27</v>
      </c>
      <c r="B41" s="13"/>
      <c r="C41" s="15"/>
      <c r="D41" s="15"/>
      <c r="E41" s="30"/>
      <c r="F41" s="30"/>
      <c r="G41" s="14"/>
      <c r="H41" s="32"/>
      <c r="I41" s="32"/>
    </row>
    <row r="42" spans="1:9" ht="12.75">
      <c r="A42" s="55" t="str">
        <f>+A12</f>
        <v>Metotrexate</v>
      </c>
      <c r="B42" s="13"/>
      <c r="C42" s="22">
        <f>+D23</f>
        <v>1577.2710824040207</v>
      </c>
      <c r="D42" s="15" t="str">
        <f>+D13</f>
        <v>mg</v>
      </c>
      <c r="E42" s="30" t="s">
        <v>65</v>
      </c>
      <c r="F42" s="30"/>
      <c r="G42" s="14"/>
      <c r="H42" s="32"/>
      <c r="I42" s="32"/>
    </row>
    <row r="43" spans="1:9" ht="12.75">
      <c r="A43" s="12" t="str">
        <f>+$A$11</f>
        <v>Citarabina</v>
      </c>
      <c r="B43" s="13"/>
      <c r="C43" s="22">
        <f>+$D$22</f>
        <v>4731.813247212062</v>
      </c>
      <c r="D43" s="15" t="s">
        <v>19</v>
      </c>
      <c r="E43" s="30" t="s">
        <v>66</v>
      </c>
      <c r="F43" s="30"/>
      <c r="G43" s="14"/>
      <c r="H43" s="32"/>
      <c r="I43" s="32"/>
    </row>
    <row r="44" spans="1:9" ht="12.75">
      <c r="A44" s="12" t="str">
        <f>+A13</f>
        <v>Folinato de calcio</v>
      </c>
      <c r="B44" s="13"/>
      <c r="C44" s="22">
        <f>+D24</f>
        <v>25</v>
      </c>
      <c r="D44" s="15" t="s">
        <v>19</v>
      </c>
      <c r="E44" s="30" t="s">
        <v>67</v>
      </c>
      <c r="F44" s="30"/>
      <c r="G44" s="14"/>
      <c r="H44" s="32"/>
      <c r="I44" s="32"/>
    </row>
    <row r="45" spans="1:9" ht="12.75">
      <c r="A45" s="12"/>
      <c r="B45" s="13"/>
      <c r="C45" s="22"/>
      <c r="D45" s="15"/>
      <c r="E45" s="30" t="s">
        <v>68</v>
      </c>
      <c r="F45" s="30"/>
      <c r="G45" s="14"/>
      <c r="H45" s="32"/>
      <c r="I45" s="32"/>
    </row>
    <row r="46" spans="1:9" ht="12.75">
      <c r="A46" s="17" t="str">
        <f>+A14</f>
        <v>Filgastrim</v>
      </c>
      <c r="B46" s="23"/>
      <c r="C46" s="24">
        <f>+D25</f>
        <v>280</v>
      </c>
      <c r="D46" s="18" t="str">
        <f>+D14</f>
        <v>ug</v>
      </c>
      <c r="E46" s="31" t="s">
        <v>69</v>
      </c>
      <c r="F46" s="31"/>
      <c r="G46" s="25"/>
      <c r="H46" s="32"/>
      <c r="I46" s="32"/>
    </row>
    <row r="47" ht="12.75">
      <c r="A47" s="1" t="s">
        <v>39</v>
      </c>
    </row>
    <row r="48" ht="12.75">
      <c r="A48" s="34" t="s">
        <v>70</v>
      </c>
    </row>
    <row r="49" ht="12.75">
      <c r="A49" s="34" t="s">
        <v>71</v>
      </c>
    </row>
    <row r="50" spans="1:6" ht="12.75">
      <c r="A50" s="33" t="s">
        <v>37</v>
      </c>
      <c r="B50" s="33" t="s">
        <v>38</v>
      </c>
      <c r="C50" s="33"/>
      <c r="D50" s="33"/>
      <c r="E50" s="33"/>
      <c r="F50" s="33"/>
    </row>
    <row r="51" spans="1:6" ht="12.75">
      <c r="A51" s="33"/>
      <c r="B51" s="33"/>
      <c r="C51" s="33"/>
      <c r="D51" s="33"/>
      <c r="E51" s="33"/>
      <c r="F51" s="33"/>
    </row>
    <row r="52" ht="12.75">
      <c r="A52" s="2" t="s">
        <v>91</v>
      </c>
    </row>
  </sheetData>
  <hyperlinks>
    <hyperlink ref="D2" r:id="rId1" display="www.mauriciolema.com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B41" sqref="B41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45"/>
      <c r="B1" s="45"/>
      <c r="C1" s="46"/>
      <c r="D1" s="47" t="s">
        <v>43</v>
      </c>
      <c r="E1" s="45"/>
      <c r="F1" s="45"/>
      <c r="G1" s="45"/>
    </row>
    <row r="2" spans="1:7" ht="12.75">
      <c r="A2" s="48"/>
      <c r="B2" s="48"/>
      <c r="C2" s="48"/>
      <c r="D2" s="49" t="s">
        <v>44</v>
      </c>
      <c r="E2" s="48"/>
      <c r="F2" s="48"/>
      <c r="G2" s="48"/>
    </row>
    <row r="3" spans="1:7" ht="12.75">
      <c r="A3" s="50"/>
      <c r="B3" s="51"/>
      <c r="C3" s="51"/>
      <c r="D3" s="51"/>
      <c r="E3" s="51"/>
      <c r="F3" s="51"/>
      <c r="G3" s="52" t="s">
        <v>45</v>
      </c>
    </row>
    <row r="4" ht="12.75">
      <c r="A4" s="1" t="s">
        <v>41</v>
      </c>
    </row>
    <row r="5" spans="1:3" ht="12.75">
      <c r="A5" t="s">
        <v>0</v>
      </c>
      <c r="C5" s="1" t="s">
        <v>46</v>
      </c>
    </row>
    <row r="6" spans="1:3" ht="12.75">
      <c r="A6" t="s">
        <v>1</v>
      </c>
      <c r="C6" s="33" t="s">
        <v>47</v>
      </c>
    </row>
    <row r="7" spans="1:3" ht="12.75">
      <c r="A7" t="s">
        <v>2</v>
      </c>
      <c r="C7" s="53" t="s">
        <v>48</v>
      </c>
    </row>
    <row r="8" spans="1:3" ht="12.75">
      <c r="A8" t="s">
        <v>40</v>
      </c>
      <c r="C8" t="s">
        <v>60</v>
      </c>
    </row>
    <row r="9" spans="1:7" ht="12.75">
      <c r="A9" s="59"/>
      <c r="B9" s="32"/>
      <c r="C9" s="32"/>
      <c r="D9" s="32"/>
      <c r="E9" s="32"/>
      <c r="F9" s="32"/>
      <c r="G9" s="32"/>
    </row>
    <row r="10" spans="1:7" ht="12.75">
      <c r="A10" s="32"/>
      <c r="B10" s="58"/>
      <c r="C10" s="58"/>
      <c r="D10" s="58"/>
      <c r="E10" s="32"/>
      <c r="F10" s="32"/>
      <c r="G10" s="32"/>
    </row>
    <row r="11" spans="1:7" ht="12.75">
      <c r="A11" s="59" t="s">
        <v>76</v>
      </c>
      <c r="B11" s="61"/>
      <c r="C11" s="42"/>
      <c r="D11" s="58"/>
      <c r="E11" s="32"/>
      <c r="F11" s="32"/>
      <c r="G11" s="32"/>
    </row>
    <row r="12" spans="1:7" ht="12.75">
      <c r="A12" s="59" t="s">
        <v>77</v>
      </c>
      <c r="B12" s="61"/>
      <c r="C12" s="42"/>
      <c r="D12" s="58"/>
      <c r="E12" s="32"/>
      <c r="F12" s="32"/>
      <c r="G12" s="32"/>
    </row>
    <row r="13" spans="1:7" ht="12.75">
      <c r="A13" s="62"/>
      <c r="B13" s="61"/>
      <c r="C13" s="42"/>
      <c r="D13" s="58"/>
      <c r="E13" s="32"/>
      <c r="F13" s="32"/>
      <c r="G13" s="32"/>
    </row>
    <row r="14" spans="1:7" ht="12.75">
      <c r="A14" s="60" t="s">
        <v>78</v>
      </c>
      <c r="B14" s="61"/>
      <c r="C14" s="67">
        <v>0.06</v>
      </c>
      <c r="D14" s="58"/>
      <c r="E14" s="32"/>
      <c r="F14" s="32"/>
      <c r="G14" s="32"/>
    </row>
    <row r="15" spans="1:7" ht="12.75">
      <c r="A15" s="68" t="s">
        <v>79</v>
      </c>
      <c r="B15" s="42"/>
      <c r="C15" s="67">
        <v>0.03</v>
      </c>
      <c r="D15" s="32"/>
      <c r="E15" s="63"/>
      <c r="F15" s="32"/>
      <c r="G15" s="32"/>
    </row>
    <row r="16" spans="1:7" ht="12.75">
      <c r="A16" s="68" t="s">
        <v>80</v>
      </c>
      <c r="B16" s="42"/>
      <c r="C16" s="67">
        <v>0.08</v>
      </c>
      <c r="D16" s="32"/>
      <c r="E16" s="6"/>
      <c r="F16" s="32"/>
      <c r="G16" s="32"/>
    </row>
    <row r="17" spans="1:7" ht="12.75">
      <c r="A17" s="69" t="s">
        <v>81</v>
      </c>
      <c r="B17" s="42"/>
      <c r="C17" s="67">
        <v>0.05</v>
      </c>
      <c r="D17" s="32"/>
      <c r="E17" s="63"/>
      <c r="F17" s="32"/>
      <c r="G17" s="32"/>
    </row>
    <row r="18" spans="1:7" ht="12.75">
      <c r="A18" s="68" t="s">
        <v>82</v>
      </c>
      <c r="B18" s="42"/>
      <c r="C18" s="67">
        <v>0.02</v>
      </c>
      <c r="D18" s="32"/>
      <c r="E18" s="63"/>
      <c r="F18" s="32"/>
      <c r="G18" s="32"/>
    </row>
    <row r="19" spans="1:7" ht="12.75">
      <c r="A19" s="32"/>
      <c r="B19" s="32"/>
      <c r="C19" s="67"/>
      <c r="D19" s="32"/>
      <c r="E19" s="32"/>
      <c r="F19" s="32"/>
      <c r="G19" s="32"/>
    </row>
    <row r="20" spans="1:7" ht="12.75">
      <c r="A20" s="59" t="s">
        <v>83</v>
      </c>
      <c r="B20" s="32"/>
      <c r="C20" s="67"/>
      <c r="D20" s="32"/>
      <c r="E20" s="32"/>
      <c r="F20" s="32"/>
      <c r="G20" s="32"/>
    </row>
    <row r="21" spans="1:7" ht="12.75">
      <c r="A21" s="60" t="s">
        <v>84</v>
      </c>
      <c r="B21" s="42"/>
      <c r="C21" s="67">
        <v>0.11</v>
      </c>
      <c r="D21" s="64"/>
      <c r="E21" s="65"/>
      <c r="F21" s="64"/>
      <c r="G21" s="58"/>
    </row>
    <row r="22" spans="1:7" ht="12.75">
      <c r="A22" s="60" t="s">
        <v>85</v>
      </c>
      <c r="B22" s="42"/>
      <c r="C22" s="67">
        <v>0.05</v>
      </c>
      <c r="D22" s="64"/>
      <c r="E22" s="65"/>
      <c r="F22" s="64"/>
      <c r="G22" s="58"/>
    </row>
    <row r="23" spans="1:7" ht="12.75">
      <c r="A23" s="60" t="s">
        <v>86</v>
      </c>
      <c r="B23" s="42"/>
      <c r="C23" s="67">
        <v>0.23</v>
      </c>
      <c r="D23" s="64"/>
      <c r="E23" s="65"/>
      <c r="F23" s="64"/>
      <c r="G23" s="58"/>
    </row>
    <row r="24" spans="1:7" ht="12.75">
      <c r="A24" s="60" t="s">
        <v>87</v>
      </c>
      <c r="B24" s="42"/>
      <c r="C24" s="67">
        <v>0.06</v>
      </c>
      <c r="D24" s="64"/>
      <c r="E24" s="65"/>
      <c r="F24" s="64"/>
      <c r="G24" s="58"/>
    </row>
    <row r="25" spans="1:7" ht="12.75">
      <c r="A25" s="60" t="s">
        <v>80</v>
      </c>
      <c r="B25" s="59"/>
      <c r="C25" s="67">
        <v>0.05</v>
      </c>
      <c r="D25" s="32"/>
      <c r="E25" s="32"/>
      <c r="F25" s="32"/>
      <c r="G25" s="32"/>
    </row>
    <row r="26" spans="1:7" ht="12.75">
      <c r="A26" s="60" t="s">
        <v>88</v>
      </c>
      <c r="B26" s="32"/>
      <c r="C26" s="67">
        <v>0.05</v>
      </c>
      <c r="D26" s="32"/>
      <c r="E26" s="32"/>
      <c r="F26" s="32"/>
      <c r="G26" s="32"/>
    </row>
    <row r="27" spans="1:7" ht="12.75">
      <c r="A27" s="62" t="s">
        <v>89</v>
      </c>
      <c r="B27" s="58"/>
      <c r="C27" s="67">
        <v>0.03</v>
      </c>
      <c r="D27" s="58"/>
      <c r="E27" s="58"/>
      <c r="F27" s="32"/>
      <c r="G27" s="32"/>
    </row>
    <row r="28" spans="1:7" ht="12.75">
      <c r="A28" s="32"/>
      <c r="B28" s="58"/>
      <c r="C28" s="58"/>
      <c r="D28" s="58"/>
      <c r="E28" s="58"/>
      <c r="F28" s="32"/>
      <c r="G28" s="32"/>
    </row>
    <row r="29" spans="1:7" ht="12.75">
      <c r="A29" s="32"/>
      <c r="B29" s="58"/>
      <c r="C29" s="58"/>
      <c r="D29" s="58"/>
      <c r="E29" s="58"/>
      <c r="F29" s="32"/>
      <c r="G29" s="32"/>
    </row>
    <row r="30" spans="1:7" ht="12.75">
      <c r="A30" s="66" t="s">
        <v>90</v>
      </c>
      <c r="B30" s="58"/>
      <c r="C30" s="58"/>
      <c r="D30" s="58"/>
      <c r="E30" s="58"/>
      <c r="F30" s="32"/>
      <c r="G30" s="32"/>
    </row>
    <row r="31" spans="1:9" ht="12.75">
      <c r="A31" s="32"/>
      <c r="B31" s="58"/>
      <c r="C31" s="58"/>
      <c r="D31" s="58"/>
      <c r="E31" s="58"/>
      <c r="F31" s="32"/>
      <c r="G31" s="32"/>
      <c r="H31" s="32"/>
      <c r="I31" s="32"/>
    </row>
    <row r="32" spans="1:9" ht="12.75">
      <c r="A32" s="32"/>
      <c r="B32" s="58"/>
      <c r="C32" s="58"/>
      <c r="D32" s="58"/>
      <c r="E32" s="58"/>
      <c r="F32" s="32"/>
      <c r="G32" s="32"/>
      <c r="H32" s="32"/>
      <c r="I32" s="32"/>
    </row>
    <row r="33" spans="1:9" ht="12.75">
      <c r="A33" s="32"/>
      <c r="B33" s="58"/>
      <c r="C33" s="58"/>
      <c r="D33" s="58"/>
      <c r="E33" s="58"/>
      <c r="F33" s="32"/>
      <c r="G33" s="32"/>
      <c r="H33" s="32"/>
      <c r="I33" s="32"/>
    </row>
    <row r="34" spans="1:9" ht="12.75">
      <c r="A34" s="32"/>
      <c r="B34" s="58"/>
      <c r="C34" s="58"/>
      <c r="D34" s="58"/>
      <c r="E34" s="58"/>
      <c r="F34" s="32"/>
      <c r="G34" s="32"/>
      <c r="H34" s="32"/>
      <c r="I34" s="32"/>
    </row>
    <row r="35" spans="1:9" ht="12.75">
      <c r="A35" s="59"/>
      <c r="B35" s="32"/>
      <c r="C35" s="32"/>
      <c r="D35" s="32"/>
      <c r="E35" s="32"/>
      <c r="F35" s="32"/>
      <c r="G35" s="32"/>
      <c r="H35" s="32"/>
      <c r="I35" s="32"/>
    </row>
    <row r="36" spans="1:9" ht="12.75">
      <c r="A36" s="32"/>
      <c r="B36" s="32"/>
      <c r="C36" s="32"/>
      <c r="D36" s="32"/>
      <c r="E36" s="32"/>
      <c r="F36" s="32"/>
      <c r="G36" s="32"/>
      <c r="H36" s="32"/>
      <c r="I36" s="32"/>
    </row>
    <row r="37" spans="1:9" ht="12.75">
      <c r="A37" s="59"/>
      <c r="B37" s="59"/>
      <c r="C37" s="42"/>
      <c r="D37" s="42"/>
      <c r="E37" s="59"/>
      <c r="F37" s="32"/>
      <c r="G37" s="32"/>
      <c r="H37" s="32"/>
      <c r="I37" s="32"/>
    </row>
    <row r="38" spans="1:9" ht="12.75">
      <c r="A38" s="32"/>
      <c r="B38" s="32"/>
      <c r="C38" s="58"/>
      <c r="D38" s="58"/>
      <c r="E38" s="66"/>
      <c r="F38" s="66"/>
      <c r="G38" s="32"/>
      <c r="H38" s="32"/>
      <c r="I38" s="32"/>
    </row>
    <row r="39" spans="1:9" ht="12.75">
      <c r="A39" s="32"/>
      <c r="B39" s="32"/>
      <c r="C39" s="58"/>
      <c r="D39" s="58"/>
      <c r="E39" s="66"/>
      <c r="F39" s="66"/>
      <c r="G39" s="32"/>
      <c r="H39" s="32"/>
      <c r="I39" s="32"/>
    </row>
    <row r="40" spans="1:9" ht="12.75">
      <c r="A40" s="59"/>
      <c r="B40" s="32"/>
      <c r="C40" s="58"/>
      <c r="D40" s="58"/>
      <c r="E40" s="66"/>
      <c r="F40" s="66"/>
      <c r="G40" s="32"/>
      <c r="H40" s="32"/>
      <c r="I40" s="32"/>
    </row>
    <row r="41" spans="1:9" ht="12.75">
      <c r="A41" s="60"/>
      <c r="B41" s="32"/>
      <c r="C41" s="64"/>
      <c r="D41" s="58"/>
      <c r="E41" s="66"/>
      <c r="F41" s="66"/>
      <c r="G41" s="32"/>
      <c r="H41" s="32"/>
      <c r="I41" s="32"/>
    </row>
    <row r="42" spans="1:9" ht="12.75">
      <c r="A42" s="32"/>
      <c r="B42" s="32"/>
      <c r="C42" s="64"/>
      <c r="D42" s="58"/>
      <c r="E42" s="66"/>
      <c r="F42" s="66"/>
      <c r="G42" s="32"/>
      <c r="H42" s="32"/>
      <c r="I42" s="32"/>
    </row>
    <row r="43" spans="1:9" ht="12.75">
      <c r="A43" s="32"/>
      <c r="B43" s="32"/>
      <c r="C43" s="64"/>
      <c r="D43" s="58"/>
      <c r="E43" s="66"/>
      <c r="F43" s="66"/>
      <c r="G43" s="32"/>
      <c r="H43" s="32"/>
      <c r="I43" s="32"/>
    </row>
    <row r="44" spans="1:9" ht="12.75">
      <c r="A44" s="32"/>
      <c r="B44" s="32"/>
      <c r="C44" s="64"/>
      <c r="D44" s="58"/>
      <c r="E44" s="66"/>
      <c r="F44" s="66"/>
      <c r="G44" s="32"/>
      <c r="H44" s="32"/>
      <c r="I44" s="32"/>
    </row>
    <row r="45" spans="1:9" ht="12.75">
      <c r="A45" s="32"/>
      <c r="B45" s="32"/>
      <c r="C45" s="64"/>
      <c r="D45" s="58"/>
      <c r="E45" s="66"/>
      <c r="F45" s="66"/>
      <c r="G45" s="32"/>
      <c r="H45" s="32"/>
      <c r="I45" s="32"/>
    </row>
    <row r="46" spans="1:7" ht="12.75">
      <c r="A46" s="59"/>
      <c r="B46" s="32"/>
      <c r="C46" s="32"/>
      <c r="D46" s="32"/>
      <c r="E46" s="32"/>
      <c r="F46" s="32"/>
      <c r="G46" s="32"/>
    </row>
    <row r="47" spans="1:7" ht="12.75">
      <c r="A47" s="62"/>
      <c r="B47" s="32"/>
      <c r="C47" s="32"/>
      <c r="D47" s="32"/>
      <c r="E47" s="32"/>
      <c r="F47" s="32"/>
      <c r="G47" s="32"/>
    </row>
    <row r="48" spans="1:7" ht="12.75">
      <c r="A48" s="62"/>
      <c r="B48" s="32"/>
      <c r="C48" s="32"/>
      <c r="D48" s="32"/>
      <c r="E48" s="32"/>
      <c r="F48" s="32"/>
      <c r="G48" s="32"/>
    </row>
    <row r="49" spans="1:7" ht="12.75">
      <c r="A49" s="66"/>
      <c r="B49" s="66"/>
      <c r="C49" s="66"/>
      <c r="D49" s="66"/>
      <c r="E49" s="66"/>
      <c r="F49" s="66"/>
      <c r="G49" s="32"/>
    </row>
    <row r="50" spans="1:7" ht="12.75">
      <c r="A50" s="66"/>
      <c r="B50" s="66"/>
      <c r="C50" s="66"/>
      <c r="D50" s="66"/>
      <c r="E50" s="66"/>
      <c r="F50" s="66"/>
      <c r="G50" s="32"/>
    </row>
    <row r="51" ht="12.75">
      <c r="A51" s="2" t="s">
        <v>91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2004-11-21T13:05:51Z</cp:lastPrinted>
  <dcterms:created xsi:type="dcterms:W3CDTF">2004-10-16T15:27:29Z</dcterms:created>
  <dcterms:modified xsi:type="dcterms:W3CDTF">2005-03-14T01:04:17Z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