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5360" windowHeight="8400" activeTab="0"/>
  </bookViews>
  <sheets>
    <sheet name="ICE" sheetId="1" r:id="rId1"/>
    <sheet name="Soporte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<sst xmlns="http://schemas.openxmlformats.org/spreadsheetml/2006/main" count="104" uniqueCount="75">
  <si>
    <t>Esquema:</t>
  </si>
  <si>
    <t>Descripción</t>
  </si>
  <si>
    <t>Referencia</t>
  </si>
  <si>
    <t>Presentaciones</t>
  </si>
  <si>
    <t>Amp</t>
  </si>
  <si>
    <t>Medicamento</t>
  </si>
  <si>
    <t>Presentación</t>
  </si>
  <si>
    <t>Superficie corporal (m2)</t>
  </si>
  <si>
    <t>Intensidad de dosis (%)</t>
  </si>
  <si>
    <t>mg/m2</t>
  </si>
  <si>
    <t>Dosis 100%</t>
  </si>
  <si>
    <t>Dosis Calculada</t>
  </si>
  <si>
    <t>No. Ampollas</t>
  </si>
  <si>
    <t>Redondeado</t>
  </si>
  <si>
    <t>Solicitud de Medicamentos</t>
  </si>
  <si>
    <t>mg</t>
  </si>
  <si>
    <t>Cantidad</t>
  </si>
  <si>
    <t>Unidades</t>
  </si>
  <si>
    <t>Protocolo de Administración</t>
  </si>
  <si>
    <t>Premedicación</t>
  </si>
  <si>
    <t xml:space="preserve">Ondansetron </t>
  </si>
  <si>
    <t>Dexametasona</t>
  </si>
  <si>
    <t>Posteriormente</t>
  </si>
  <si>
    <t xml:space="preserve">Ondansetrón </t>
  </si>
  <si>
    <t>Talla (cm)</t>
  </si>
  <si>
    <t>Peso (kg)</t>
  </si>
  <si>
    <t xml:space="preserve"> Entrar la talla</t>
  </si>
  <si>
    <t xml:space="preserve"> Entrar el peso</t>
  </si>
  <si>
    <t xml:space="preserve"> Entrar la intensidad de dosis</t>
  </si>
  <si>
    <r>
      <t xml:space="preserve">Hoja Creada por: </t>
    </r>
    <r>
      <rPr>
        <b/>
        <sz val="10"/>
        <rFont val="Arial"/>
        <family val="2"/>
      </rPr>
      <t>Mauricio Lema Medina</t>
    </r>
    <r>
      <rPr>
        <sz val="10"/>
        <rFont val="Arial"/>
        <family val="0"/>
      </rPr>
      <t xml:space="preserve"> MD</t>
    </r>
  </si>
  <si>
    <t xml:space="preserve"> El programa calcula la superficie corporal </t>
  </si>
  <si>
    <t>BSA fórmula:</t>
  </si>
  <si>
    <t>0,20274*POTENCIA(C13/100;0,725)*POTENCIA(C14;0,425)</t>
  </si>
  <si>
    <t>Bases:</t>
  </si>
  <si>
    <t>Indicación</t>
  </si>
  <si>
    <t>NOMBRE PACIENTE (IDENTIFICACIÓN)</t>
  </si>
  <si>
    <t>Dosis</t>
  </si>
  <si>
    <t>Amp / Infusión</t>
  </si>
  <si>
    <t>Cálculo de dosis por infusión (Número de ampollas)</t>
  </si>
  <si>
    <t>Depuración Creatinina (cc/min)</t>
  </si>
  <si>
    <t>Sexo (M / F)</t>
  </si>
  <si>
    <t>Edad (años)</t>
  </si>
  <si>
    <t>Creatinina sérica (mg/dL)</t>
  </si>
  <si>
    <t>Carboplatino</t>
  </si>
  <si>
    <t xml:space="preserve"> Entrar la edad en años</t>
  </si>
  <si>
    <t xml:space="preserve"> Entrar el sexo: M: Masculino, F: Femenino</t>
  </si>
  <si>
    <t xml:space="preserve"> Entrar la Creatinina sérica (mg/dL)</t>
  </si>
  <si>
    <t xml:space="preserve"> El programa calcula Depuración creatinina</t>
  </si>
  <si>
    <t>m</t>
  </si>
  <si>
    <t>Calc dep de Creatinina: SI(MAYUSC(C16)="M";(140-C15)*C13/(72*C17);SI(MAYUSC(C16="F");(140-C15)*C13*85/100/(72*C17)))</t>
  </si>
  <si>
    <t>Carboplatino Área Bajo la Curva (AUC) 6 día 1, Paclitaxel 225 mg/m2 día 1 cada 21 días</t>
  </si>
  <si>
    <t>Mauricio Lema Medina MD</t>
  </si>
  <si>
    <t>www.mauriciolema.com</t>
  </si>
  <si>
    <t>ICE</t>
  </si>
  <si>
    <t>Ifosfamida, Carboplatino y Etopósido en Linfomas No Hodgkin</t>
  </si>
  <si>
    <t>Linfoma No Hodgkin Agresivo en recaida - pretrasplante</t>
  </si>
  <si>
    <t>NHL</t>
  </si>
  <si>
    <r>
      <t xml:space="preserve">Moskowitz CH, et al. </t>
    </r>
    <r>
      <rPr>
        <b/>
        <sz val="10"/>
        <rFont val="Arial"/>
        <family val="2"/>
      </rPr>
      <t>J Clin Oncol</t>
    </r>
    <r>
      <rPr>
        <sz val="10"/>
        <rFont val="Arial"/>
        <family val="0"/>
      </rPr>
      <t xml:space="preserve"> 17:3776-3785</t>
    </r>
  </si>
  <si>
    <t>Ifosfamida</t>
  </si>
  <si>
    <t>MESNA</t>
  </si>
  <si>
    <t>Etopósido</t>
  </si>
  <si>
    <t># Amp x ciclo</t>
  </si>
  <si>
    <t>IV antes de quimioterapia, día 1, 2 y 3</t>
  </si>
  <si>
    <t>IV antes de quimioterapia, días 1, 2, y 3</t>
  </si>
  <si>
    <t>IV en SSN 250 cc IV en 1hora, días  1, 2 y 3</t>
  </si>
  <si>
    <t xml:space="preserve">en SSN 500 cc IV en infusión 60 minutos, día 2 </t>
  </si>
  <si>
    <t>En SSN 1L infusión continua de 24 horas, día 2</t>
  </si>
  <si>
    <t>En la misma bolsa con la ifosfamida</t>
  </si>
  <si>
    <t>Filgastrim</t>
  </si>
  <si>
    <t>ug</t>
  </si>
  <si>
    <t>SC cada día, días 5 a 12</t>
  </si>
  <si>
    <t>Etopósido 100 mg/m2 días 1-3, Carboplatino AUC 5 (máximo 800) día 2, Ifosfamida/MESNA 5000 mg/m2 infusión 24 horas día 2</t>
  </si>
  <si>
    <t>Filgastrim 5 ug/kg SC días 5-12 (10 ug/kg si es para movilizar). Se repite en 21 días si Granulocitos &gt;1k/mm3, Plaq &gt;50k/mm3</t>
  </si>
  <si>
    <t>CIE</t>
  </si>
  <si>
    <t>C859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</si>
</sst>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9"/>
      <name val="Arial"/>
      <family val="0"/>
    </font>
    <font>
      <sz val="12"/>
      <color indexed="9"/>
      <name val="Arial Narrow"/>
      <family val="2"/>
    </font>
    <font>
      <u val="single"/>
      <sz val="10"/>
      <color indexed="9"/>
      <name val="Arial"/>
      <family val="0"/>
    </font>
    <font>
      <sz val="8"/>
      <color indexed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2" fillId="2" borderId="4" xfId="0" applyFont="1" applyFill="1" applyBorder="1" applyAlignment="1">
      <alignment/>
    </xf>
    <xf numFmtId="0" fontId="0" fillId="2" borderId="6" xfId="0" applyFill="1" applyBorder="1" applyAlignment="1">
      <alignment/>
    </xf>
    <xf numFmtId="1" fontId="0" fillId="2" borderId="6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4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left"/>
    </xf>
    <xf numFmtId="0" fontId="0" fillId="5" borderId="0" xfId="0" applyFill="1" applyAlignment="1">
      <alignment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 horizontal="center"/>
    </xf>
    <xf numFmtId="0" fontId="0" fillId="6" borderId="0" xfId="0" applyFill="1" applyAlignment="1">
      <alignment/>
    </xf>
    <xf numFmtId="0" fontId="8" fillId="6" borderId="0" xfId="15" applyFont="1" applyFill="1" applyAlignment="1">
      <alignment horizontal="center"/>
    </xf>
    <xf numFmtId="0" fontId="0" fillId="7" borderId="0" xfId="0" applyFill="1" applyAlignment="1">
      <alignment/>
    </xf>
    <xf numFmtId="0" fontId="9" fillId="7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9" fillId="7" borderId="0" xfId="0" applyFont="1" applyFill="1" applyAlignment="1">
      <alignment/>
    </xf>
    <xf numFmtId="0" fontId="9" fillId="7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25">
      <selection activeCell="F35" sqref="F35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  <col min="6" max="6" width="11.8515625" style="0" customWidth="1"/>
    <col min="7" max="7" width="13.8515625" style="0" customWidth="1"/>
  </cols>
  <sheetData>
    <row r="1" spans="1:7" ht="15.75">
      <c r="A1" s="59"/>
      <c r="B1" s="59"/>
      <c r="C1" s="60"/>
      <c r="D1" s="61" t="s">
        <v>51</v>
      </c>
      <c r="E1" s="59"/>
      <c r="F1" s="59"/>
      <c r="G1" s="59"/>
    </row>
    <row r="2" spans="1:7" ht="12.75">
      <c r="A2" s="62"/>
      <c r="B2" s="62"/>
      <c r="C2" s="62"/>
      <c r="D2" s="63" t="s">
        <v>52</v>
      </c>
      <c r="E2" s="62"/>
      <c r="F2" s="62"/>
      <c r="G2" s="62"/>
    </row>
    <row r="3" spans="1:7" ht="12.75">
      <c r="A3" s="69" t="s">
        <v>73</v>
      </c>
      <c r="B3" s="70" t="s">
        <v>74</v>
      </c>
      <c r="C3" s="64"/>
      <c r="D3" s="64"/>
      <c r="E3" s="64"/>
      <c r="F3" s="64"/>
      <c r="G3" s="65" t="s">
        <v>56</v>
      </c>
    </row>
    <row r="4" ht="12.75">
      <c r="A4" s="1" t="s">
        <v>35</v>
      </c>
    </row>
    <row r="5" spans="1:3" ht="12.75">
      <c r="A5" t="s">
        <v>0</v>
      </c>
      <c r="C5" s="1" t="s">
        <v>53</v>
      </c>
    </row>
    <row r="6" spans="1:3" ht="12.75">
      <c r="A6" t="s">
        <v>1</v>
      </c>
      <c r="C6" t="s">
        <v>54</v>
      </c>
    </row>
    <row r="7" spans="1:3" ht="12.75">
      <c r="A7" t="s">
        <v>2</v>
      </c>
      <c r="C7" t="s">
        <v>57</v>
      </c>
    </row>
    <row r="8" spans="1:3" ht="12.75">
      <c r="A8" t="s">
        <v>34</v>
      </c>
      <c r="C8" t="s">
        <v>55</v>
      </c>
    </row>
    <row r="9" ht="12.75">
      <c r="A9" s="1" t="s">
        <v>3</v>
      </c>
    </row>
    <row r="10" spans="1:4" ht="12.75">
      <c r="A10" t="s">
        <v>5</v>
      </c>
      <c r="B10" s="2" t="s">
        <v>6</v>
      </c>
      <c r="C10" s="2" t="s">
        <v>16</v>
      </c>
      <c r="D10" s="2" t="s">
        <v>17</v>
      </c>
    </row>
    <row r="11" spans="1:4" ht="12.75">
      <c r="A11" s="1" t="s">
        <v>60</v>
      </c>
      <c r="B11" s="6" t="s">
        <v>4</v>
      </c>
      <c r="C11" s="4">
        <v>100</v>
      </c>
      <c r="D11" s="2" t="s">
        <v>15</v>
      </c>
    </row>
    <row r="12" spans="1:4" ht="12.75">
      <c r="A12" s="1" t="s">
        <v>43</v>
      </c>
      <c r="B12" s="6" t="s">
        <v>4</v>
      </c>
      <c r="C12" s="4">
        <v>450</v>
      </c>
      <c r="D12" s="2" t="s">
        <v>15</v>
      </c>
    </row>
    <row r="13" spans="1:4" ht="12.75">
      <c r="A13" s="1" t="s">
        <v>58</v>
      </c>
      <c r="B13" s="6" t="s">
        <v>4</v>
      </c>
      <c r="C13" s="4">
        <v>2000</v>
      </c>
      <c r="D13" s="2" t="s">
        <v>15</v>
      </c>
    </row>
    <row r="14" spans="1:4" ht="13.5" thickBot="1">
      <c r="A14" s="1" t="s">
        <v>59</v>
      </c>
      <c r="B14" s="6" t="s">
        <v>4</v>
      </c>
      <c r="C14" s="4">
        <v>400</v>
      </c>
      <c r="D14" s="2" t="s">
        <v>15</v>
      </c>
    </row>
    <row r="15" spans="1:5" ht="13.5" thickTop="1">
      <c r="A15" s="44" t="s">
        <v>24</v>
      </c>
      <c r="B15" s="45"/>
      <c r="C15" s="51">
        <v>160</v>
      </c>
      <c r="E15" s="42" t="s">
        <v>26</v>
      </c>
    </row>
    <row r="16" spans="1:5" ht="12.75">
      <c r="A16" s="46" t="s">
        <v>25</v>
      </c>
      <c r="B16" s="47"/>
      <c r="C16" s="52">
        <v>90</v>
      </c>
      <c r="E16" s="58" t="s">
        <v>27</v>
      </c>
    </row>
    <row r="17" spans="1:5" ht="12.75">
      <c r="A17" s="46" t="s">
        <v>7</v>
      </c>
      <c r="B17" s="47"/>
      <c r="C17" s="53">
        <f>0.20274*POWER(C15/100,0.725)*POWER(C16,0.425)</f>
        <v>1.9296542312340346</v>
      </c>
      <c r="E17" s="42" t="s">
        <v>30</v>
      </c>
    </row>
    <row r="18" spans="1:5" ht="12.75">
      <c r="A18" s="46" t="s">
        <v>41</v>
      </c>
      <c r="B18" s="47"/>
      <c r="C18" s="54">
        <v>55</v>
      </c>
      <c r="E18" s="42" t="s">
        <v>44</v>
      </c>
    </row>
    <row r="19" spans="1:5" ht="12.75">
      <c r="A19" s="46" t="s">
        <v>40</v>
      </c>
      <c r="B19" s="47"/>
      <c r="C19" s="55" t="s">
        <v>48</v>
      </c>
      <c r="E19" s="42" t="s">
        <v>45</v>
      </c>
    </row>
    <row r="20" spans="1:5" ht="12.75">
      <c r="A20" s="46" t="s">
        <v>42</v>
      </c>
      <c r="B20" s="47"/>
      <c r="C20" s="55">
        <v>1</v>
      </c>
      <c r="E20" s="42" t="s">
        <v>46</v>
      </c>
    </row>
    <row r="21" spans="1:5" ht="12.75">
      <c r="A21" s="48" t="s">
        <v>39</v>
      </c>
      <c r="B21" s="47"/>
      <c r="C21" s="56">
        <f>IF(UPPER(C19)="M",(140-C18)*C16/(72*C20),IF(UPPER(C19="F"),(140-C18)*C16*85/100/(72*C20)))</f>
        <v>106.25</v>
      </c>
      <c r="E21" s="42" t="s">
        <v>47</v>
      </c>
    </row>
    <row r="22" spans="1:5" ht="13.5" thickBot="1">
      <c r="A22" s="49" t="s">
        <v>8</v>
      </c>
      <c r="B22" s="50"/>
      <c r="C22" s="57">
        <v>100</v>
      </c>
      <c r="E22" s="42" t="s">
        <v>28</v>
      </c>
    </row>
    <row r="23" ht="13.5" thickTop="1">
      <c r="A23" s="1" t="s">
        <v>38</v>
      </c>
    </row>
    <row r="24" spans="1:7" ht="12.75">
      <c r="A24" t="s">
        <v>5</v>
      </c>
      <c r="B24" s="2" t="s">
        <v>9</v>
      </c>
      <c r="C24" s="2" t="s">
        <v>10</v>
      </c>
      <c r="D24" s="12" t="s">
        <v>11</v>
      </c>
      <c r="E24" s="2" t="s">
        <v>12</v>
      </c>
      <c r="F24" s="2" t="s">
        <v>13</v>
      </c>
      <c r="G24" s="2" t="s">
        <v>61</v>
      </c>
    </row>
    <row r="25" spans="1:7" ht="13.5" thickBot="1">
      <c r="A25" t="str">
        <f>+$A$11</f>
        <v>Etopósido</v>
      </c>
      <c r="B25" s="4">
        <v>100</v>
      </c>
      <c r="C25" s="3">
        <f>+B25*$C$17</f>
        <v>192.96542312340347</v>
      </c>
      <c r="D25" s="3">
        <f>+C25*$C$22/100</f>
        <v>192.96542312340344</v>
      </c>
      <c r="E25" s="5">
        <f>+D25/C11</f>
        <v>1.9296542312340343</v>
      </c>
      <c r="F25" s="3">
        <f>IF(INT(E25)=E25,E25,INT(E25)+1)</f>
        <v>2</v>
      </c>
      <c r="G25" s="2">
        <f>+F25*3</f>
        <v>6</v>
      </c>
    </row>
    <row r="26" spans="1:7" ht="13.5" thickBot="1">
      <c r="A26" t="str">
        <f>+$A$12</f>
        <v>Carboplatino</v>
      </c>
      <c r="B26" s="43">
        <v>5</v>
      </c>
      <c r="C26" s="3">
        <f>+IF(B26*(C21+25)&gt;800,800,B26*(C21+25))</f>
        <v>656.25</v>
      </c>
      <c r="D26" s="3">
        <f>+C26*$C$22/100</f>
        <v>656.25</v>
      </c>
      <c r="E26" s="5">
        <f>+D26/C12</f>
        <v>1.4583333333333333</v>
      </c>
      <c r="F26" s="3">
        <f>IF(INT(E26)=E26,E26,INT(E26)+1)</f>
        <v>2</v>
      </c>
      <c r="G26" s="67">
        <f>+F26</f>
        <v>2</v>
      </c>
    </row>
    <row r="27" spans="1:7" ht="12.75">
      <c r="A27" t="str">
        <f>+A13</f>
        <v>Ifosfamida</v>
      </c>
      <c r="B27" s="66">
        <v>5000</v>
      </c>
      <c r="C27" s="3">
        <f>+B27*$C$17</f>
        <v>9648.271156170173</v>
      </c>
      <c r="D27" s="3">
        <f>+C27*$C$22/100</f>
        <v>9648.271156170173</v>
      </c>
      <c r="E27" s="5">
        <f>+D27/C13</f>
        <v>4.8241355780850865</v>
      </c>
      <c r="F27" s="3">
        <f>IF(INT(E27)=E27,E27,INT(E27)+1)</f>
        <v>5</v>
      </c>
      <c r="G27" s="67">
        <f>+F27</f>
        <v>5</v>
      </c>
    </row>
    <row r="28" spans="1:7" ht="13.5" thickBot="1">
      <c r="A28" t="str">
        <f>+A14</f>
        <v>MESNA</v>
      </c>
      <c r="B28" s="66">
        <v>5000</v>
      </c>
      <c r="C28" s="3">
        <f>+B28*$C$17</f>
        <v>9648.271156170173</v>
      </c>
      <c r="D28" s="3">
        <f>+C28*$C$22/100</f>
        <v>9648.271156170173</v>
      </c>
      <c r="E28" s="5">
        <f>+D28/C14</f>
        <v>24.12067789042543</v>
      </c>
      <c r="F28" s="3">
        <f>IF(INT(E28)=E28,E28,INT(E28)+1)</f>
        <v>25</v>
      </c>
      <c r="G28" s="67">
        <f>+F28</f>
        <v>25</v>
      </c>
    </row>
    <row r="29" spans="1:7" ht="13.5" thickTop="1">
      <c r="A29" s="30" t="s">
        <v>14</v>
      </c>
      <c r="B29" s="31"/>
      <c r="C29" s="32"/>
      <c r="D29" s="32"/>
      <c r="E29" s="33"/>
      <c r="F29" s="14"/>
      <c r="G29" s="14"/>
    </row>
    <row r="30" spans="1:7" ht="12.75">
      <c r="A30" s="34" t="s">
        <v>5</v>
      </c>
      <c r="B30" s="35" t="s">
        <v>6</v>
      </c>
      <c r="C30" s="35" t="s">
        <v>16</v>
      </c>
      <c r="D30" s="35" t="s">
        <v>17</v>
      </c>
      <c r="E30" s="36" t="s">
        <v>37</v>
      </c>
      <c r="F30" s="29"/>
      <c r="G30" s="14"/>
    </row>
    <row r="31" spans="1:7" ht="12.75">
      <c r="A31" s="34" t="str">
        <f>+$A$11</f>
        <v>Etopósido</v>
      </c>
      <c r="B31" s="35" t="str">
        <f>+B11</f>
        <v>Amp</v>
      </c>
      <c r="C31" s="35">
        <f>+C11</f>
        <v>100</v>
      </c>
      <c r="D31" s="35" t="str">
        <f>+D11</f>
        <v>mg</v>
      </c>
      <c r="E31" s="37">
        <f>+G25</f>
        <v>6</v>
      </c>
      <c r="F31" s="14"/>
      <c r="G31" s="14"/>
    </row>
    <row r="32" spans="1:7" ht="12.75">
      <c r="A32" s="34" t="str">
        <f>+$A$12</f>
        <v>Carboplatino</v>
      </c>
      <c r="B32" s="35" t="str">
        <f>+$B$12</f>
        <v>Amp</v>
      </c>
      <c r="C32" s="35">
        <f>+$C$12</f>
        <v>450</v>
      </c>
      <c r="D32" s="35" t="str">
        <f>+$D$12</f>
        <v>mg</v>
      </c>
      <c r="E32" s="38">
        <f>+G26</f>
        <v>2</v>
      </c>
      <c r="F32" s="14"/>
      <c r="G32" s="14"/>
    </row>
    <row r="33" spans="1:7" ht="12.75">
      <c r="A33" s="34" t="s">
        <v>21</v>
      </c>
      <c r="B33" s="35" t="s">
        <v>4</v>
      </c>
      <c r="C33" s="35">
        <v>4</v>
      </c>
      <c r="D33" s="35" t="s">
        <v>15</v>
      </c>
      <c r="E33" s="37">
        <v>15</v>
      </c>
      <c r="F33" s="14"/>
      <c r="G33" s="14"/>
    </row>
    <row r="34" spans="1:9" ht="12.75">
      <c r="A34" s="34" t="s">
        <v>23</v>
      </c>
      <c r="B34" s="35" t="s">
        <v>4</v>
      </c>
      <c r="C34" s="35">
        <v>8</v>
      </c>
      <c r="D34" s="35" t="s">
        <v>15</v>
      </c>
      <c r="E34" s="37">
        <v>3</v>
      </c>
      <c r="F34" s="14"/>
      <c r="G34" s="14"/>
      <c r="H34" s="14"/>
      <c r="I34" s="14"/>
    </row>
    <row r="35" spans="1:9" ht="12.75">
      <c r="A35" s="34" t="str">
        <f>+A13</f>
        <v>Ifosfamida</v>
      </c>
      <c r="B35" s="35" t="s">
        <v>4</v>
      </c>
      <c r="C35" s="35">
        <f>+C13</f>
        <v>2000</v>
      </c>
      <c r="D35" s="35" t="s">
        <v>15</v>
      </c>
      <c r="E35" s="38">
        <f>+G27</f>
        <v>5</v>
      </c>
      <c r="F35" s="14"/>
      <c r="G35" s="14"/>
      <c r="H35" s="14"/>
      <c r="I35" s="14"/>
    </row>
    <row r="36" spans="1:9" ht="12.75">
      <c r="A36" s="34" t="str">
        <f>+A14</f>
        <v>MESNA</v>
      </c>
      <c r="B36" s="35" t="s">
        <v>4</v>
      </c>
      <c r="C36" s="35">
        <f>+C14</f>
        <v>400</v>
      </c>
      <c r="D36" s="35" t="s">
        <v>15</v>
      </c>
      <c r="E36" s="38">
        <f>+G28</f>
        <v>25</v>
      </c>
      <c r="F36" s="14"/>
      <c r="G36" s="14"/>
      <c r="H36" s="14"/>
      <c r="I36" s="14"/>
    </row>
    <row r="37" spans="1:9" ht="13.5" thickBot="1">
      <c r="A37" s="39" t="s">
        <v>68</v>
      </c>
      <c r="B37" s="40" t="s">
        <v>4</v>
      </c>
      <c r="C37" s="40">
        <v>300</v>
      </c>
      <c r="D37" s="40" t="s">
        <v>69</v>
      </c>
      <c r="E37" s="68">
        <v>8</v>
      </c>
      <c r="F37" s="14"/>
      <c r="G37" s="14"/>
      <c r="H37" s="14"/>
      <c r="I37" s="14"/>
    </row>
    <row r="38" spans="8:9" ht="14.25" thickBot="1" thickTop="1">
      <c r="H38" s="14"/>
      <c r="I38" s="14"/>
    </row>
    <row r="39" spans="1:9" ht="13.5" thickTop="1">
      <c r="A39" s="17" t="s">
        <v>18</v>
      </c>
      <c r="B39" s="18"/>
      <c r="C39" s="18"/>
      <c r="D39" s="18"/>
      <c r="E39" s="18"/>
      <c r="F39" s="18"/>
      <c r="G39" s="19"/>
      <c r="H39" s="14"/>
      <c r="I39" s="14"/>
    </row>
    <row r="40" spans="1:9" ht="12.75">
      <c r="A40" s="22" t="s">
        <v>19</v>
      </c>
      <c r="B40" s="10"/>
      <c r="C40" s="11" t="s">
        <v>36</v>
      </c>
      <c r="D40" s="11" t="s">
        <v>17</v>
      </c>
      <c r="E40" s="10" t="s">
        <v>1</v>
      </c>
      <c r="F40" s="7"/>
      <c r="G40" s="21"/>
      <c r="H40" s="14"/>
      <c r="I40" s="14"/>
    </row>
    <row r="41" spans="1:9" ht="12.75">
      <c r="A41" s="20" t="s">
        <v>20</v>
      </c>
      <c r="B41" s="7"/>
      <c r="C41" s="8">
        <v>8</v>
      </c>
      <c r="D41" s="8" t="s">
        <v>15</v>
      </c>
      <c r="E41" s="13" t="s">
        <v>62</v>
      </c>
      <c r="F41" s="13"/>
      <c r="G41" s="21"/>
      <c r="H41" s="14"/>
      <c r="I41" s="14"/>
    </row>
    <row r="42" spans="1:9" ht="12.75">
      <c r="A42" s="20" t="s">
        <v>21</v>
      </c>
      <c r="B42" s="7"/>
      <c r="C42" s="8">
        <v>20</v>
      </c>
      <c r="D42" s="8" t="s">
        <v>15</v>
      </c>
      <c r="E42" s="13" t="s">
        <v>63</v>
      </c>
      <c r="F42" s="13"/>
      <c r="G42" s="21"/>
      <c r="H42" s="14"/>
      <c r="I42" s="14"/>
    </row>
    <row r="43" spans="1:9" ht="12.75">
      <c r="A43" s="22" t="s">
        <v>22</v>
      </c>
      <c r="B43" s="7"/>
      <c r="C43" s="8"/>
      <c r="D43" s="8"/>
      <c r="E43" s="13"/>
      <c r="F43" s="13"/>
      <c r="G43" s="21"/>
      <c r="H43" s="14"/>
      <c r="I43" s="14"/>
    </row>
    <row r="44" spans="1:9" ht="12.75">
      <c r="A44" s="20" t="str">
        <f>+$A$11</f>
        <v>Etopósido</v>
      </c>
      <c r="B44" s="7"/>
      <c r="C44" s="9">
        <f>+$D$25</f>
        <v>192.96542312340344</v>
      </c>
      <c r="D44" s="8" t="s">
        <v>15</v>
      </c>
      <c r="E44" s="13" t="s">
        <v>64</v>
      </c>
      <c r="F44" s="13"/>
      <c r="G44" s="21"/>
      <c r="H44" s="14"/>
      <c r="I44" s="14"/>
    </row>
    <row r="45" spans="1:7" ht="12.75">
      <c r="A45" s="20" t="str">
        <f>+$A$12</f>
        <v>Carboplatino</v>
      </c>
      <c r="B45" s="7"/>
      <c r="C45" s="9">
        <f>+$D$26</f>
        <v>656.25</v>
      </c>
      <c r="D45" s="8" t="s">
        <v>15</v>
      </c>
      <c r="E45" s="13" t="s">
        <v>65</v>
      </c>
      <c r="F45" s="13"/>
      <c r="G45" s="21"/>
    </row>
    <row r="46" spans="1:7" ht="12.75">
      <c r="A46" s="20" t="str">
        <f>+A13</f>
        <v>Ifosfamida</v>
      </c>
      <c r="B46" s="7"/>
      <c r="C46" s="9">
        <f>+D27</f>
        <v>9648.271156170173</v>
      </c>
      <c r="D46" s="8" t="str">
        <f>+D13</f>
        <v>mg</v>
      </c>
      <c r="E46" s="13" t="s">
        <v>66</v>
      </c>
      <c r="F46" s="13"/>
      <c r="G46" s="21"/>
    </row>
    <row r="47" spans="1:7" ht="12.75">
      <c r="A47" s="20" t="str">
        <f>+A14</f>
        <v>MESNA</v>
      </c>
      <c r="B47" s="7"/>
      <c r="C47" s="9">
        <f>+D28</f>
        <v>9648.271156170173</v>
      </c>
      <c r="D47" s="8" t="str">
        <f>+D14</f>
        <v>mg</v>
      </c>
      <c r="E47" s="13" t="s">
        <v>67</v>
      </c>
      <c r="F47" s="13"/>
      <c r="G47" s="21"/>
    </row>
    <row r="48" spans="1:7" ht="13.5" thickBot="1">
      <c r="A48" s="28" t="s">
        <v>68</v>
      </c>
      <c r="B48" s="23"/>
      <c r="C48" s="24">
        <v>300</v>
      </c>
      <c r="D48" s="25" t="s">
        <v>69</v>
      </c>
      <c r="E48" s="26" t="s">
        <v>70</v>
      </c>
      <c r="F48" s="26"/>
      <c r="G48" s="27"/>
    </row>
    <row r="49" ht="13.5" thickTop="1">
      <c r="A49" s="15" t="s">
        <v>71</v>
      </c>
    </row>
    <row r="50" ht="12.75">
      <c r="A50" s="16" t="s">
        <v>72</v>
      </c>
    </row>
    <row r="51" ht="12.75">
      <c r="A51" t="s">
        <v>29</v>
      </c>
    </row>
  </sheetData>
  <hyperlinks>
    <hyperlink ref="D2" r:id="rId1" display="www.mauriciolema.com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D29" sqref="D29"/>
    </sheetView>
  </sheetViews>
  <sheetFormatPr defaultColWidth="11.421875" defaultRowHeight="12.75"/>
  <sheetData>
    <row r="1" spans="1:8" ht="12.75">
      <c r="A1" s="41" t="s">
        <v>33</v>
      </c>
      <c r="B1" s="16"/>
      <c r="C1" s="16"/>
      <c r="D1" s="16"/>
      <c r="E1" s="16"/>
      <c r="F1" s="16"/>
      <c r="G1" s="16"/>
      <c r="H1" s="16"/>
    </row>
    <row r="2" spans="1:8" ht="12.75">
      <c r="A2" s="16" t="s">
        <v>50</v>
      </c>
      <c r="B2" s="16"/>
      <c r="C2" s="16"/>
      <c r="D2" s="16"/>
      <c r="E2" s="16"/>
      <c r="F2" s="16"/>
      <c r="G2" s="16"/>
      <c r="H2" s="16"/>
    </row>
    <row r="3" spans="1:8" ht="12.75">
      <c r="A3" s="16" t="s">
        <v>31</v>
      </c>
      <c r="B3" s="16" t="s">
        <v>32</v>
      </c>
      <c r="C3" s="16"/>
      <c r="D3" s="16"/>
      <c r="E3" s="16"/>
      <c r="F3" s="16"/>
      <c r="G3" s="16"/>
      <c r="H3" s="16"/>
    </row>
    <row r="4" spans="1:8" ht="12.75">
      <c r="A4" s="16" t="s">
        <v>49</v>
      </c>
      <c r="B4" s="16"/>
      <c r="C4" s="16"/>
      <c r="D4" s="16"/>
      <c r="E4" s="16"/>
      <c r="F4" s="16"/>
      <c r="G4" s="16"/>
      <c r="H4" s="16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2005-08-15T22:38:04Z</cp:lastPrinted>
  <dcterms:created xsi:type="dcterms:W3CDTF">2004-10-16T15:27:29Z</dcterms:created>
  <dcterms:modified xsi:type="dcterms:W3CDTF">2005-08-15T22:43:17Z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