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355" windowHeight="8955" activeTab="0"/>
  </bookViews>
  <sheets>
    <sheet name="ACVBP" sheetId="1" r:id="rId1"/>
    <sheet name="Metotrexate Altas Dosis" sheetId="2" r:id="rId2"/>
    <sheet name="Ifosfamida - Etopósido" sheetId="3" r:id="rId3"/>
    <sheet name="Citarabina" sheetId="4" r:id="rId4"/>
    <sheet name="Notas y Explicaciones" sheetId="5" r:id="rId5"/>
  </sheets>
  <definedNames/>
  <calcPr fullCalcOnLoad="1"/>
</workbook>
</file>

<file path=xl/sharedStrings.xml><?xml version="1.0" encoding="utf-8"?>
<sst xmlns="http://schemas.openxmlformats.org/spreadsheetml/2006/main" count="364" uniqueCount="116">
  <si>
    <t>Esquema:</t>
  </si>
  <si>
    <t>Descripción</t>
  </si>
  <si>
    <t>Referencia</t>
  </si>
  <si>
    <t>Presentaciones</t>
  </si>
  <si>
    <t>Amp</t>
  </si>
  <si>
    <t>Medicamento</t>
  </si>
  <si>
    <t>Presentación</t>
  </si>
  <si>
    <t>Doxorrubicina</t>
  </si>
  <si>
    <t>Ciclofosfamida</t>
  </si>
  <si>
    <t>Superficie corporal (m2)</t>
  </si>
  <si>
    <t>Intensidad de dosis (%)</t>
  </si>
  <si>
    <t>Cálculo de dosis</t>
  </si>
  <si>
    <t>mg/m2</t>
  </si>
  <si>
    <t>Dosis 100%</t>
  </si>
  <si>
    <t>Dosis Calculada</t>
  </si>
  <si>
    <t>No. Ampollas</t>
  </si>
  <si>
    <t>Redondeado</t>
  </si>
  <si>
    <t>Solicitud de Medicamentos</t>
  </si>
  <si>
    <t>Número</t>
  </si>
  <si>
    <t>mg</t>
  </si>
  <si>
    <t>IV rápido, día 1 (SSN 100 cc)</t>
  </si>
  <si>
    <t>IV en 250 cc SSN en 30 minutos</t>
  </si>
  <si>
    <t>Cantidad</t>
  </si>
  <si>
    <t>Unidades</t>
  </si>
  <si>
    <t>Protocolo de Administración</t>
  </si>
  <si>
    <t>Premedicación</t>
  </si>
  <si>
    <t xml:space="preserve">Ondansetron </t>
  </si>
  <si>
    <t>IV, 30 minutos antes de la quimioterapia</t>
  </si>
  <si>
    <t>Dexametasona</t>
  </si>
  <si>
    <t>Posteriormente</t>
  </si>
  <si>
    <t xml:space="preserve">Ondansetrón </t>
  </si>
  <si>
    <t>Talla (cm)</t>
  </si>
  <si>
    <t>Peso (kg)</t>
  </si>
  <si>
    <t xml:space="preserve"> Entrar la talla</t>
  </si>
  <si>
    <t xml:space="preserve"> Entrar el peso</t>
  </si>
  <si>
    <t xml:space="preserve"> Entrar la intensidad de dosis</t>
  </si>
  <si>
    <t>Vincristina</t>
  </si>
  <si>
    <t>Prednisolona</t>
  </si>
  <si>
    <t>Tab</t>
  </si>
  <si>
    <r>
      <t xml:space="preserve">Hoja Creada por: </t>
    </r>
    <r>
      <rPr>
        <b/>
        <sz val="10"/>
        <rFont val="Arial"/>
        <family val="2"/>
      </rPr>
      <t>Mauricio Lema Medina</t>
    </r>
    <r>
      <rPr>
        <sz val="10"/>
        <rFont val="Arial"/>
        <family val="0"/>
      </rPr>
      <t xml:space="preserve"> MD</t>
    </r>
  </si>
  <si>
    <t>Tomar 100 mg (2 tabletas 50 mg), vía oral cada día</t>
  </si>
  <si>
    <t xml:space="preserve"> El programa calcula la superficie corporal </t>
  </si>
  <si>
    <t>BSA fórmula:</t>
  </si>
  <si>
    <t>0,20274*POTENCIA(C13/100;0,725)*POTENCIA(C14;0,425)</t>
  </si>
  <si>
    <t>Bases:</t>
  </si>
  <si>
    <t>Indicación</t>
  </si>
  <si>
    <t>NOMBRE PACIENTE (IDENTIFICACIÓN)</t>
  </si>
  <si>
    <t>Dosis</t>
  </si>
  <si>
    <t>Mauricio Lema Medina MD</t>
  </si>
  <si>
    <t>www.mauriciolema.com</t>
  </si>
  <si>
    <t>NHL</t>
  </si>
  <si>
    <t>ACVBP</t>
  </si>
  <si>
    <t>Doxorrubicina Ciclofosfamida Vindesina, Bleomicina, Prednisolona</t>
  </si>
  <si>
    <t>ACVBP versus CHOP plus Radiotherapy for Localized Aggressive Lymphoma</t>
  </si>
  <si>
    <t>N Engl J Med 2005 352: 1197-1205</t>
  </si>
  <si>
    <t>Reyes, F; Lepage, E; Ganem, Gerard. Et .al (GELA). N Engl J Med 2005 352: 1197-1205</t>
  </si>
  <si>
    <t>Linfoma No Hodgkin - Estadío I - II</t>
  </si>
  <si>
    <t>Bleomicina</t>
  </si>
  <si>
    <t>* Nota: En vista de que no existe vindesina (días 1 y 5  2 mg/m2) en Colombia, se usará vincristina</t>
  </si>
  <si>
    <t>Total/ciclo**</t>
  </si>
  <si>
    <t>** Los ciclos se deben repetir cada 2 semanas (Recuento de leucocitos &gt; 2k/mm3, plaquetas &gt; 100k/mm3)</t>
  </si>
  <si>
    <t xml:space="preserve"> Entrar el número de ciclos solicitados</t>
  </si>
  <si>
    <t>Número de ciclos solicitados**</t>
  </si>
  <si>
    <t>Acetaminofén</t>
  </si>
  <si>
    <t>Vía oral cada 6 horas por 4 dosis, día 1 y día 5</t>
  </si>
  <si>
    <t>IV rápido, día 1 y día 5 (SSN 100 cc)</t>
  </si>
  <si>
    <t>Doxorrubicina 75 mg/m2 día 1, Ciclofosfamida 1200 mg/m2 día 1, Vindesina 2 mg/m2 día 1 y 5 (vincristina 1.4 mg/m2 día 1)</t>
  </si>
  <si>
    <t>Bleomicina 10 mg IV día 1 y 5, Prednisolona 100 mg día 1-5. Cada 14 días (Leucocitos &gt; 2K/mm3, Plaquetas &gt; 100K/mm3)</t>
  </si>
  <si>
    <t>Metotrexate altas dosis</t>
  </si>
  <si>
    <t>Metotrexate</t>
  </si>
  <si>
    <t>Folinato de calcio</t>
  </si>
  <si>
    <t>Metotrexate de altas dosis con rescate con folinato de calcio, cada 14 días (Leucocitos &gt; 2k/mm3, Plaquetas &gt; 100k/mm3)</t>
  </si>
  <si>
    <t>En SSN 500 cc IV en 1 hora, día 1</t>
  </si>
  <si>
    <t xml:space="preserve">En SSN 500 cc IV en 1 hora, día 2 </t>
  </si>
  <si>
    <t>Vía oral cada 6 horas x12 dosis</t>
  </si>
  <si>
    <t>Exactamente 24 horas después de inicio de metotrexate. Seguir con:</t>
  </si>
  <si>
    <t>A las 6 horas continuar con el rescate así:</t>
  </si>
  <si>
    <t>Ifosfamida + Etopósido</t>
  </si>
  <si>
    <t>Ifosfamida</t>
  </si>
  <si>
    <t>MESNA</t>
  </si>
  <si>
    <t>Etopósido</t>
  </si>
  <si>
    <t>En SSN 500 cc IV - en 3 horas, día 1</t>
  </si>
  <si>
    <t>IV en 250 cc SSN en 120 minutos, día 1</t>
  </si>
  <si>
    <t>Ifosfamida 1500 mg / m2, Etopósido 300 mg/m2</t>
  </si>
  <si>
    <t>Cada 14 días (Leucocitos &gt; 2K/mm3, Plaquetas &gt; 100K/mm3)</t>
  </si>
  <si>
    <t>En caso de solicitar más de un ciclo, recordar que se repite cada 14 días.</t>
  </si>
  <si>
    <t>Citarabina</t>
  </si>
  <si>
    <t>Citarabina 100 mg/m2 días 1-4</t>
  </si>
  <si>
    <t>Citarabina 100 mg/m2 días 1-4, cada 14 días (Leucocitos &gt; 2k/mm3, Plaquetas &gt; 100k/mm3)</t>
  </si>
  <si>
    <t>ACVBP y Consolidación</t>
  </si>
  <si>
    <t>Forma de administración</t>
  </si>
  <si>
    <t>*En todos los ciclos se debe esperar hasta que se tenga Leucocitos &gt;2k/mm3, Plaquetas &gt;100k/mm3</t>
  </si>
  <si>
    <t>ACVBP cada 2 semanas* por 3 ciclos</t>
  </si>
  <si>
    <t>Metotrexate altas dosis con rescate cada 2 semanas* por 2 ciclos</t>
  </si>
  <si>
    <t>Ifosfamida / Etopósido cada 2 semanas* por 4 ciclos</t>
  </si>
  <si>
    <t>Citarabina cada 2 semanas* por 2 ciclos</t>
  </si>
  <si>
    <t>Duración/Fase</t>
  </si>
  <si>
    <t>(semanas)</t>
  </si>
  <si>
    <t>Acumulada</t>
  </si>
  <si>
    <t>Indicación:</t>
  </si>
  <si>
    <t>Linfomas No Hodgkin Agresivos Estadíos I - II, IPI Bajo Riesgo</t>
  </si>
  <si>
    <t>Resultados</t>
  </si>
  <si>
    <t>El tratamiento con quimioterapia ACVBP y Consolidación es superior al estándar previo de</t>
  </si>
  <si>
    <t>CHOP seguido por radioterapia con supervivencia libre de evento a los 5 años</t>
  </si>
  <si>
    <t>de 82% vs 74%. La sobrevida a 5 años fue de 90% vs 82%.</t>
  </si>
  <si>
    <t>Referencia Completa</t>
  </si>
  <si>
    <t>the Groupe d'Etude des Lymphomes de l'Adulte (GELA),</t>
  </si>
  <si>
    <t xml:space="preserve">Morel, Pierre, Ferme, Christophe, Bosly, Andre, Lederlin, Pierre, Laurent, Guy, Tilly, Herve, </t>
  </si>
  <si>
    <t xml:space="preserve">Reyes, Felix, Lepage, Eric, Ganem, Gerard, Molina, Thierry J., Brice, Pauline, Coiffier, Bertrand,  </t>
  </si>
  <si>
    <t>Si no hay respuesta completa al 3er ciclo de ACVBP se administra un 4to ciclo.</t>
  </si>
  <si>
    <t>En los reportes iniciales se utilizaba metotrexate intratecal en el día 1 y 5 de cada ACVBP</t>
  </si>
  <si>
    <t>En los reportes iniciales se utilizaban 2 cursos de consolidaciones con asparaginasa</t>
  </si>
  <si>
    <t>Subcutáneos, día 1, 2, 3 y 4</t>
  </si>
  <si>
    <t>Tomar 8 mg vía oral antes de quimioterapia</t>
  </si>
  <si>
    <t>Dichas modificaciones no se utilizarán en los ciclos rutinarios en mi práctica.</t>
  </si>
  <si>
    <t>En las presentaciones iniciales del esquema se hacía: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</si>
</sst>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2"/>
      <color indexed="9"/>
      <name val="Arial Narrow"/>
      <family val="2"/>
    </font>
    <font>
      <u val="single"/>
      <sz val="10"/>
      <color indexed="9"/>
      <name val="Arial"/>
      <family val="0"/>
    </font>
    <font>
      <sz val="8"/>
      <color indexed="9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0" fillId="0" borderId="0" xfId="0" applyFill="1" applyBorder="1" applyAlignment="1" quotePrefix="1">
      <alignment horizontal="left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1" fontId="0" fillId="2" borderId="0" xfId="0" applyNumberFormat="1" applyFill="1" applyBorder="1" applyAlignment="1">
      <alignment horizontal="center"/>
    </xf>
    <xf numFmtId="0" fontId="0" fillId="2" borderId="6" xfId="0" applyFill="1" applyBorder="1" applyAlignment="1">
      <alignment/>
    </xf>
    <xf numFmtId="1" fontId="0" fillId="2" borderId="6" xfId="0" applyNumberFormat="1" applyFill="1" applyBorder="1" applyAlignment="1">
      <alignment horizontal="center"/>
    </xf>
    <xf numFmtId="0" fontId="0" fillId="2" borderId="7" xfId="0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7" fillId="4" borderId="0" xfId="15" applyFont="1" applyFill="1" applyAlignment="1">
      <alignment horizontal="center"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8" fillId="5" borderId="0" xfId="0" applyFont="1" applyFill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9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0" fontId="13" fillId="0" borderId="9" xfId="0" applyFont="1" applyBorder="1" applyAlignment="1">
      <alignment/>
    </xf>
    <xf numFmtId="0" fontId="13" fillId="0" borderId="9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2" fillId="2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2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1" fontId="0" fillId="2" borderId="16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1" fillId="2" borderId="16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0" xfId="0" applyFill="1" applyAlignment="1">
      <alignment/>
    </xf>
    <xf numFmtId="0" fontId="9" fillId="2" borderId="3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6" borderId="8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F14" sqref="F14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</cols>
  <sheetData>
    <row r="1" spans="1:7" ht="15.75">
      <c r="A1" s="36"/>
      <c r="B1" s="36"/>
      <c r="C1" s="37"/>
      <c r="D1" s="38" t="s">
        <v>48</v>
      </c>
      <c r="E1" s="36"/>
      <c r="F1" s="36"/>
      <c r="G1" s="36"/>
    </row>
    <row r="2" spans="1:7" ht="12.75">
      <c r="A2" s="39"/>
      <c r="B2" s="39"/>
      <c r="C2" s="39"/>
      <c r="D2" s="40" t="s">
        <v>49</v>
      </c>
      <c r="E2" s="39"/>
      <c r="F2" s="39"/>
      <c r="G2" s="39"/>
    </row>
    <row r="3" spans="1:7" ht="12.75">
      <c r="A3" s="41"/>
      <c r="B3" s="42"/>
      <c r="C3" s="42"/>
      <c r="D3" s="42"/>
      <c r="E3" s="42"/>
      <c r="F3" s="42"/>
      <c r="G3" s="43" t="s">
        <v>50</v>
      </c>
    </row>
    <row r="4" ht="12.75">
      <c r="A4" s="1" t="s">
        <v>46</v>
      </c>
    </row>
    <row r="5" spans="1:3" ht="12.75">
      <c r="A5" t="s">
        <v>0</v>
      </c>
      <c r="C5" s="1" t="s">
        <v>51</v>
      </c>
    </row>
    <row r="6" spans="1:3" ht="12.75">
      <c r="A6" t="s">
        <v>1</v>
      </c>
      <c r="C6" t="s">
        <v>52</v>
      </c>
    </row>
    <row r="7" spans="1:3" ht="13.5">
      <c r="A7" t="s">
        <v>2</v>
      </c>
      <c r="C7" s="45" t="s">
        <v>55</v>
      </c>
    </row>
    <row r="8" spans="1:3" ht="12.75">
      <c r="A8" t="s">
        <v>45</v>
      </c>
      <c r="C8" t="s">
        <v>56</v>
      </c>
    </row>
    <row r="9" ht="12.75">
      <c r="A9" s="46" t="s">
        <v>58</v>
      </c>
    </row>
    <row r="10" ht="12.75">
      <c r="A10" t="s">
        <v>3</v>
      </c>
    </row>
    <row r="11" spans="1:4" ht="12.75">
      <c r="A11" t="s">
        <v>5</v>
      </c>
      <c r="B11" s="3" t="s">
        <v>6</v>
      </c>
      <c r="C11" s="3" t="s">
        <v>22</v>
      </c>
      <c r="D11" s="3" t="s">
        <v>23</v>
      </c>
    </row>
    <row r="12" spans="1:4" ht="12.75">
      <c r="A12" s="2" t="s">
        <v>36</v>
      </c>
      <c r="B12" s="9" t="s">
        <v>4</v>
      </c>
      <c r="C12" s="7">
        <v>1</v>
      </c>
      <c r="D12" s="3" t="s">
        <v>19</v>
      </c>
    </row>
    <row r="13" spans="1:4" ht="12.75">
      <c r="A13" s="2" t="s">
        <v>7</v>
      </c>
      <c r="B13" s="9" t="s">
        <v>4</v>
      </c>
      <c r="C13" s="7">
        <v>10</v>
      </c>
      <c r="D13" s="3" t="s">
        <v>19</v>
      </c>
    </row>
    <row r="14" spans="1:4" ht="12.75">
      <c r="A14" s="2" t="s">
        <v>8</v>
      </c>
      <c r="B14" s="9" t="s">
        <v>4</v>
      </c>
      <c r="C14" s="7">
        <v>1000</v>
      </c>
      <c r="D14" s="3" t="s">
        <v>19</v>
      </c>
    </row>
    <row r="15" spans="1:4" ht="12.75">
      <c r="A15" s="2" t="s">
        <v>57</v>
      </c>
      <c r="B15" s="9" t="s">
        <v>4</v>
      </c>
      <c r="C15" s="7">
        <v>10</v>
      </c>
      <c r="D15" s="3" t="s">
        <v>23</v>
      </c>
    </row>
    <row r="16" spans="1:3" ht="12.75">
      <c r="A16" s="2"/>
      <c r="B16" s="2"/>
      <c r="C16" s="1"/>
    </row>
    <row r="17" spans="1:5" ht="12.75">
      <c r="A17" s="52" t="s">
        <v>31</v>
      </c>
      <c r="B17" s="47"/>
      <c r="C17" s="48">
        <v>160</v>
      </c>
      <c r="E17" s="5" t="s">
        <v>33</v>
      </c>
    </row>
    <row r="18" spans="1:5" ht="12.75">
      <c r="A18" s="52" t="s">
        <v>32</v>
      </c>
      <c r="B18" s="47"/>
      <c r="C18" s="48">
        <v>56</v>
      </c>
      <c r="E18" s="6" t="s">
        <v>34</v>
      </c>
    </row>
    <row r="19" spans="1:5" ht="12.75">
      <c r="A19" s="52" t="s">
        <v>9</v>
      </c>
      <c r="B19" s="47"/>
      <c r="C19" s="49">
        <f>0.20274*POWER(C17/100,0.725)*POWER(C18,0.425)</f>
        <v>1.5772710824040208</v>
      </c>
      <c r="E19" s="5" t="s">
        <v>41</v>
      </c>
    </row>
    <row r="20" spans="1:5" ht="12.75">
      <c r="A20" s="52" t="s">
        <v>10</v>
      </c>
      <c r="B20" s="47"/>
      <c r="C20" s="48">
        <v>100</v>
      </c>
      <c r="E20" s="5" t="s">
        <v>35</v>
      </c>
    </row>
    <row r="21" spans="1:5" ht="12.75">
      <c r="A21" s="51" t="s">
        <v>62</v>
      </c>
      <c r="B21" s="50"/>
      <c r="C21" s="48">
        <v>1</v>
      </c>
      <c r="E21" s="5" t="s">
        <v>61</v>
      </c>
    </row>
    <row r="22" ht="13.5">
      <c r="A22" s="53" t="s">
        <v>60</v>
      </c>
    </row>
    <row r="23" ht="12.75">
      <c r="A23" s="1" t="s">
        <v>11</v>
      </c>
    </row>
    <row r="24" spans="1:7" ht="12.75">
      <c r="A24" t="s">
        <v>5</v>
      </c>
      <c r="B24" s="3" t="s">
        <v>12</v>
      </c>
      <c r="C24" s="3" t="s">
        <v>13</v>
      </c>
      <c r="D24" s="30" t="s">
        <v>14</v>
      </c>
      <c r="E24" s="3" t="s">
        <v>15</v>
      </c>
      <c r="F24" s="3" t="s">
        <v>16</v>
      </c>
      <c r="G24" s="3" t="s">
        <v>59</v>
      </c>
    </row>
    <row r="25" spans="1:7" ht="12.75">
      <c r="A25" t="str">
        <f>+$A$12</f>
        <v>Vincristina</v>
      </c>
      <c r="B25" s="7">
        <v>1.4</v>
      </c>
      <c r="C25" s="4">
        <f>+B25*$C$19</f>
        <v>2.208179515365629</v>
      </c>
      <c r="D25" s="4">
        <f>+C25*$C$20/100</f>
        <v>2.208179515365629</v>
      </c>
      <c r="E25" s="8">
        <f>+D25/C12</f>
        <v>2.208179515365629</v>
      </c>
      <c r="F25" s="4">
        <f>IF(E25&gt;2,2,(IF(INT(E25)=E25,E25,INT(E25)+1)))</f>
        <v>2</v>
      </c>
      <c r="G25" s="4">
        <f>+F25*C21</f>
        <v>2</v>
      </c>
    </row>
    <row r="26" spans="1:7" ht="12.75">
      <c r="A26" t="str">
        <f>+$A$13</f>
        <v>Doxorrubicina</v>
      </c>
      <c r="B26" s="7">
        <v>75</v>
      </c>
      <c r="C26" s="4">
        <f>+B26*$C$19</f>
        <v>118.29533118030156</v>
      </c>
      <c r="D26" s="4">
        <f>+C26*$C$20/100</f>
        <v>118.29533118030156</v>
      </c>
      <c r="E26" s="8">
        <f>+D26/C13</f>
        <v>11.829533118030156</v>
      </c>
      <c r="F26" s="4">
        <f>IF(INT(E26)=E26,E26,INT(E26)+1)</f>
        <v>12</v>
      </c>
      <c r="G26" s="4">
        <f>+C21*F26</f>
        <v>12</v>
      </c>
    </row>
    <row r="27" spans="1:7" ht="12.75">
      <c r="A27" t="str">
        <f>+$A$14</f>
        <v>Ciclofosfamida</v>
      </c>
      <c r="B27" s="7">
        <v>1200</v>
      </c>
      <c r="C27" s="4">
        <f>+B27*$C$19</f>
        <v>1892.725298884825</v>
      </c>
      <c r="D27" s="4">
        <f>+C27*$C$20/100</f>
        <v>1892.725298884825</v>
      </c>
      <c r="E27" s="8">
        <f>+D27/C14</f>
        <v>1.8927252988848249</v>
      </c>
      <c r="F27" s="4">
        <f>IF(INT(E27)=E27,E27,INT(E27)+1)</f>
        <v>2</v>
      </c>
      <c r="G27" s="4">
        <f>+F27*C21</f>
        <v>2</v>
      </c>
    </row>
    <row r="28" spans="1:7" ht="12.75">
      <c r="A28" t="str">
        <f>+A15</f>
        <v>Bleomicina</v>
      </c>
      <c r="B28" s="7">
        <v>10</v>
      </c>
      <c r="C28" s="4">
        <f>+B28</f>
        <v>10</v>
      </c>
      <c r="D28" s="4">
        <f>+C28*$C$20/100</f>
        <v>10</v>
      </c>
      <c r="E28" s="8">
        <f>+D28/C15</f>
        <v>1</v>
      </c>
      <c r="F28" s="4">
        <f>IF(INT(E28)=E28,E28,INT(E28)+1)</f>
        <v>1</v>
      </c>
      <c r="G28" s="3">
        <f>+F28*2*C21</f>
        <v>2</v>
      </c>
    </row>
    <row r="30" spans="1:5" ht="12.75">
      <c r="A30" s="21" t="s">
        <v>17</v>
      </c>
      <c r="B30" s="22"/>
      <c r="C30" s="10"/>
      <c r="D30" s="10"/>
      <c r="E30" s="11"/>
    </row>
    <row r="31" spans="1:5" ht="12.75">
      <c r="A31" s="12"/>
      <c r="B31" s="13"/>
      <c r="C31" s="13"/>
      <c r="D31" s="13"/>
      <c r="E31" s="14"/>
    </row>
    <row r="32" spans="1:5" ht="12.75">
      <c r="A32" s="12" t="s">
        <v>5</v>
      </c>
      <c r="B32" s="15" t="s">
        <v>6</v>
      </c>
      <c r="C32" s="15" t="s">
        <v>22</v>
      </c>
      <c r="D32" s="15" t="s">
        <v>23</v>
      </c>
      <c r="E32" s="16" t="s">
        <v>18</v>
      </c>
    </row>
    <row r="33" spans="1:5" ht="12.75">
      <c r="A33" s="12" t="str">
        <f>+$A$12</f>
        <v>Vincristina</v>
      </c>
      <c r="B33" s="15" t="str">
        <f aca="true" t="shared" si="0" ref="B33:C35">+B12</f>
        <v>Amp</v>
      </c>
      <c r="C33" s="15">
        <f t="shared" si="0"/>
        <v>1</v>
      </c>
      <c r="D33" s="15" t="str">
        <f>+D12</f>
        <v>mg</v>
      </c>
      <c r="E33" s="17">
        <f>+G25</f>
        <v>2</v>
      </c>
    </row>
    <row r="34" spans="1:5" ht="12.75">
      <c r="A34" s="12" t="str">
        <f>+$A$13</f>
        <v>Doxorrubicina</v>
      </c>
      <c r="B34" s="15" t="str">
        <f t="shared" si="0"/>
        <v>Amp</v>
      </c>
      <c r="C34" s="15">
        <f t="shared" si="0"/>
        <v>10</v>
      </c>
      <c r="D34" s="15" t="str">
        <f>+D13</f>
        <v>mg</v>
      </c>
      <c r="E34" s="17">
        <f>+G26</f>
        <v>12</v>
      </c>
    </row>
    <row r="35" spans="1:5" ht="12.75">
      <c r="A35" s="12" t="str">
        <f>+$A$14</f>
        <v>Ciclofosfamida</v>
      </c>
      <c r="B35" s="15" t="str">
        <f t="shared" si="0"/>
        <v>Amp</v>
      </c>
      <c r="C35" s="15">
        <f t="shared" si="0"/>
        <v>1000</v>
      </c>
      <c r="D35" s="15" t="str">
        <f>+D14</f>
        <v>mg</v>
      </c>
      <c r="E35" s="17">
        <f>+G27</f>
        <v>2</v>
      </c>
    </row>
    <row r="36" spans="1:5" ht="12.75">
      <c r="A36" s="12" t="str">
        <f>+A15</f>
        <v>Bleomicina</v>
      </c>
      <c r="B36" s="15" t="str">
        <f>+B15</f>
        <v>Amp</v>
      </c>
      <c r="C36" s="15">
        <f>+C15</f>
        <v>10</v>
      </c>
      <c r="D36" s="15" t="str">
        <f>+D15</f>
        <v>Unidades</v>
      </c>
      <c r="E36" s="16">
        <f>+G28</f>
        <v>2</v>
      </c>
    </row>
    <row r="37" spans="1:5" ht="12.75">
      <c r="A37" s="12" t="s">
        <v>37</v>
      </c>
      <c r="B37" s="15" t="s">
        <v>38</v>
      </c>
      <c r="C37" s="15">
        <v>50</v>
      </c>
      <c r="D37" s="15" t="s">
        <v>19</v>
      </c>
      <c r="E37" s="17">
        <v>10</v>
      </c>
    </row>
    <row r="38" spans="1:5" ht="12.75">
      <c r="A38" s="12" t="s">
        <v>63</v>
      </c>
      <c r="B38" s="15" t="s">
        <v>38</v>
      </c>
      <c r="C38" s="15">
        <v>500</v>
      </c>
      <c r="D38" s="15" t="s">
        <v>19</v>
      </c>
      <c r="E38" s="17">
        <v>16</v>
      </c>
    </row>
    <row r="39" spans="1:9" ht="12.75">
      <c r="A39" s="12" t="s">
        <v>28</v>
      </c>
      <c r="B39" s="15" t="s">
        <v>4</v>
      </c>
      <c r="C39" s="15">
        <v>4</v>
      </c>
      <c r="D39" s="15" t="s">
        <v>19</v>
      </c>
      <c r="E39" s="16">
        <f>5*C21</f>
        <v>5</v>
      </c>
      <c r="H39" s="33"/>
      <c r="I39" s="33"/>
    </row>
    <row r="40" spans="1:9" ht="12.75">
      <c r="A40" s="18" t="s">
        <v>30</v>
      </c>
      <c r="B40" s="19" t="s">
        <v>4</v>
      </c>
      <c r="C40" s="19">
        <v>8</v>
      </c>
      <c r="D40" s="19" t="s">
        <v>19</v>
      </c>
      <c r="E40" s="20">
        <f>2*C21</f>
        <v>2</v>
      </c>
      <c r="H40" s="33"/>
      <c r="I40" s="33"/>
    </row>
    <row r="41" spans="8:9" ht="12.75">
      <c r="H41" s="33"/>
      <c r="I41" s="33"/>
    </row>
    <row r="42" spans="1:9" ht="12.75">
      <c r="A42" s="21" t="s">
        <v>24</v>
      </c>
      <c r="B42" s="10"/>
      <c r="C42" s="10"/>
      <c r="D42" s="10"/>
      <c r="E42" s="10"/>
      <c r="F42" s="10"/>
      <c r="G42" s="11"/>
      <c r="H42" s="33"/>
      <c r="I42" s="33"/>
    </row>
    <row r="43" spans="1:9" ht="12.75">
      <c r="A43" s="27" t="s">
        <v>25</v>
      </c>
      <c r="B43" s="28"/>
      <c r="C43" s="29" t="s">
        <v>47</v>
      </c>
      <c r="D43" s="29" t="s">
        <v>23</v>
      </c>
      <c r="E43" s="28" t="s">
        <v>1</v>
      </c>
      <c r="F43" s="13"/>
      <c r="G43" s="14"/>
      <c r="H43" s="33"/>
      <c r="I43" s="33"/>
    </row>
    <row r="44" spans="1:9" ht="12.75">
      <c r="A44" s="12" t="s">
        <v>26</v>
      </c>
      <c r="B44" s="13"/>
      <c r="C44" s="15">
        <v>8</v>
      </c>
      <c r="D44" s="15" t="s">
        <v>19</v>
      </c>
      <c r="E44" s="31" t="s">
        <v>27</v>
      </c>
      <c r="F44" s="31"/>
      <c r="G44" s="14"/>
      <c r="H44" s="33"/>
      <c r="I44" s="33"/>
    </row>
    <row r="45" spans="1:9" ht="12.75">
      <c r="A45" s="12" t="s">
        <v>28</v>
      </c>
      <c r="B45" s="13"/>
      <c r="C45" s="15">
        <v>20</v>
      </c>
      <c r="D45" s="15" t="s">
        <v>19</v>
      </c>
      <c r="E45" s="31" t="s">
        <v>27</v>
      </c>
      <c r="F45" s="31"/>
      <c r="G45" s="14"/>
      <c r="H45" s="33"/>
      <c r="I45" s="33"/>
    </row>
    <row r="46" spans="1:9" ht="12.75">
      <c r="A46" s="12" t="str">
        <f>+A38</f>
        <v>Acetaminofén</v>
      </c>
      <c r="B46" s="13"/>
      <c r="C46" s="15">
        <v>1000</v>
      </c>
      <c r="D46" s="15" t="s">
        <v>19</v>
      </c>
      <c r="E46" s="31" t="s">
        <v>64</v>
      </c>
      <c r="F46" s="31"/>
      <c r="G46" s="14"/>
      <c r="H46" s="33"/>
      <c r="I46" s="33"/>
    </row>
    <row r="47" spans="1:9" ht="12.75">
      <c r="A47" s="27" t="s">
        <v>29</v>
      </c>
      <c r="B47" s="13"/>
      <c r="C47" s="15"/>
      <c r="D47" s="15"/>
      <c r="E47" s="31"/>
      <c r="F47" s="31"/>
      <c r="G47" s="14"/>
      <c r="H47" s="33"/>
      <c r="I47" s="33"/>
    </row>
    <row r="48" spans="1:9" ht="12.75">
      <c r="A48" s="12" t="str">
        <f>+$A$12</f>
        <v>Vincristina</v>
      </c>
      <c r="B48" s="13"/>
      <c r="C48" s="23">
        <f>+$D$25</f>
        <v>2.208179515365629</v>
      </c>
      <c r="D48" s="15" t="s">
        <v>19</v>
      </c>
      <c r="E48" s="31" t="s">
        <v>20</v>
      </c>
      <c r="F48" s="31"/>
      <c r="G48" s="14"/>
      <c r="H48" s="33"/>
      <c r="I48" s="33"/>
    </row>
    <row r="49" spans="1:9" ht="12.75">
      <c r="A49" s="12" t="str">
        <f>+$A$13</f>
        <v>Doxorrubicina</v>
      </c>
      <c r="B49" s="13"/>
      <c r="C49" s="23">
        <f>+$D$26</f>
        <v>118.29533118030156</v>
      </c>
      <c r="D49" s="15" t="s">
        <v>19</v>
      </c>
      <c r="E49" s="31" t="s">
        <v>20</v>
      </c>
      <c r="F49" s="31"/>
      <c r="G49" s="14"/>
      <c r="H49" s="33"/>
      <c r="I49" s="33"/>
    </row>
    <row r="50" spans="1:9" ht="12.75">
      <c r="A50" s="12" t="str">
        <f>+$A$14</f>
        <v>Ciclofosfamida</v>
      </c>
      <c r="B50" s="13"/>
      <c r="C50" s="23">
        <f>+$D$27</f>
        <v>1892.725298884825</v>
      </c>
      <c r="D50" s="15" t="s">
        <v>19</v>
      </c>
      <c r="E50" s="31" t="s">
        <v>21</v>
      </c>
      <c r="F50" s="31"/>
      <c r="G50" s="14"/>
      <c r="H50" s="33"/>
      <c r="I50" s="33"/>
    </row>
    <row r="51" spans="1:9" ht="12.75">
      <c r="A51" s="12" t="str">
        <f>+A15</f>
        <v>Bleomicina</v>
      </c>
      <c r="B51" s="13"/>
      <c r="C51" s="23">
        <f>+D28</f>
        <v>10</v>
      </c>
      <c r="D51" s="15" t="str">
        <f>+D15</f>
        <v>Unidades</v>
      </c>
      <c r="E51" s="31" t="s">
        <v>65</v>
      </c>
      <c r="F51" s="31"/>
      <c r="G51" s="14"/>
      <c r="H51" s="33"/>
      <c r="I51" s="33"/>
    </row>
    <row r="52" spans="1:9" ht="12.75">
      <c r="A52" s="18" t="s">
        <v>37</v>
      </c>
      <c r="B52" s="24"/>
      <c r="C52" s="25"/>
      <c r="D52" s="19"/>
      <c r="E52" s="32" t="s">
        <v>40</v>
      </c>
      <c r="F52" s="32"/>
      <c r="G52" s="26"/>
      <c r="H52" s="33"/>
      <c r="I52" s="33"/>
    </row>
    <row r="53" ht="12.75">
      <c r="A53" s="1" t="s">
        <v>44</v>
      </c>
    </row>
    <row r="54" ht="12.75">
      <c r="A54" s="35" t="s">
        <v>66</v>
      </c>
    </row>
    <row r="55" ht="12.75">
      <c r="A55" s="35" t="s">
        <v>67</v>
      </c>
    </row>
    <row r="56" spans="1:6" ht="12.75">
      <c r="A56" s="34" t="s">
        <v>42</v>
      </c>
      <c r="B56" s="34" t="s">
        <v>43</v>
      </c>
      <c r="C56" s="34"/>
      <c r="D56" s="34"/>
      <c r="E56" s="34"/>
      <c r="F56" s="34"/>
    </row>
    <row r="57" ht="12.75">
      <c r="A57" t="s">
        <v>39</v>
      </c>
    </row>
  </sheetData>
  <hyperlinks>
    <hyperlink ref="D2" r:id="rId1" display="www.mauriciolema.com"/>
  </hyperlinks>
  <printOptions/>
  <pageMargins left="0.75" right="0.75" top="1" bottom="1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:IV16384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</cols>
  <sheetData>
    <row r="1" spans="1:7" ht="15.75">
      <c r="A1" s="36"/>
      <c r="B1" s="36"/>
      <c r="C1" s="37"/>
      <c r="D1" s="38" t="s">
        <v>48</v>
      </c>
      <c r="E1" s="36"/>
      <c r="F1" s="36"/>
      <c r="G1" s="36"/>
    </row>
    <row r="2" spans="1:7" ht="12.75">
      <c r="A2" s="39"/>
      <c r="B2" s="39"/>
      <c r="C2" s="39"/>
      <c r="D2" s="40" t="s">
        <v>49</v>
      </c>
      <c r="E2" s="39"/>
      <c r="F2" s="39"/>
      <c r="G2" s="39"/>
    </row>
    <row r="3" spans="1:7" ht="12.75">
      <c r="A3" s="41"/>
      <c r="B3" s="42"/>
      <c r="C3" s="42"/>
      <c r="D3" s="42"/>
      <c r="E3" s="42"/>
      <c r="F3" s="42"/>
      <c r="G3" s="43" t="s">
        <v>50</v>
      </c>
    </row>
    <row r="4" ht="12.75">
      <c r="A4" s="1" t="s">
        <v>46</v>
      </c>
    </row>
    <row r="5" spans="1:3" ht="12.75">
      <c r="A5" t="s">
        <v>0</v>
      </c>
      <c r="C5" s="1" t="s">
        <v>68</v>
      </c>
    </row>
    <row r="6" spans="1:3" ht="12.75">
      <c r="A6" t="s">
        <v>1</v>
      </c>
      <c r="C6" t="s">
        <v>52</v>
      </c>
    </row>
    <row r="7" spans="1:3" ht="13.5">
      <c r="A7" t="s">
        <v>2</v>
      </c>
      <c r="C7" s="45" t="s">
        <v>55</v>
      </c>
    </row>
    <row r="8" spans="1:3" ht="12.75">
      <c r="A8" t="s">
        <v>45</v>
      </c>
      <c r="C8" t="s">
        <v>56</v>
      </c>
    </row>
    <row r="9" ht="12.75">
      <c r="A9" s="46"/>
    </row>
    <row r="10" ht="12.75">
      <c r="A10" t="s">
        <v>3</v>
      </c>
    </row>
    <row r="11" spans="1:4" ht="12.75">
      <c r="A11" t="s">
        <v>5</v>
      </c>
      <c r="B11" s="3" t="s">
        <v>6</v>
      </c>
      <c r="C11" s="3" t="s">
        <v>22</v>
      </c>
      <c r="D11" s="3" t="s">
        <v>23</v>
      </c>
    </row>
    <row r="12" spans="1:4" ht="12.75">
      <c r="A12" s="44" t="s">
        <v>69</v>
      </c>
      <c r="B12" s="9" t="s">
        <v>4</v>
      </c>
      <c r="C12" s="7">
        <v>500</v>
      </c>
      <c r="D12" s="3" t="s">
        <v>19</v>
      </c>
    </row>
    <row r="13" spans="1:4" ht="12.75">
      <c r="A13" s="44" t="s">
        <v>70</v>
      </c>
      <c r="B13" s="9" t="s">
        <v>4</v>
      </c>
      <c r="C13" s="7">
        <v>50</v>
      </c>
      <c r="D13" s="3" t="s">
        <v>19</v>
      </c>
    </row>
    <row r="14" spans="1:4" ht="12.75">
      <c r="A14" s="44" t="s">
        <v>70</v>
      </c>
      <c r="B14" s="9" t="s">
        <v>38</v>
      </c>
      <c r="C14" s="7">
        <v>25</v>
      </c>
      <c r="D14" s="3" t="s">
        <v>19</v>
      </c>
    </row>
    <row r="15" spans="1:3" ht="12.75">
      <c r="A15" s="2"/>
      <c r="B15" s="2"/>
      <c r="C15" s="1"/>
    </row>
    <row r="16" spans="1:5" ht="12.75">
      <c r="A16" s="52" t="s">
        <v>31</v>
      </c>
      <c r="B16" s="47"/>
      <c r="C16" s="48">
        <v>160</v>
      </c>
      <c r="E16" s="5" t="s">
        <v>33</v>
      </c>
    </row>
    <row r="17" spans="1:5" ht="12.75">
      <c r="A17" s="52" t="s">
        <v>32</v>
      </c>
      <c r="B17" s="47"/>
      <c r="C17" s="48">
        <v>56</v>
      </c>
      <c r="E17" s="6" t="s">
        <v>34</v>
      </c>
    </row>
    <row r="18" spans="1:5" ht="12.75">
      <c r="A18" s="52" t="s">
        <v>9</v>
      </c>
      <c r="B18" s="47"/>
      <c r="C18" s="49">
        <f>0.20274*POWER(C16/100,0.725)*POWER(C17,0.425)</f>
        <v>1.5772710824040208</v>
      </c>
      <c r="E18" s="5" t="s">
        <v>41</v>
      </c>
    </row>
    <row r="19" spans="1:5" ht="12.75">
      <c r="A19" s="52" t="s">
        <v>10</v>
      </c>
      <c r="B19" s="47"/>
      <c r="C19" s="48">
        <v>100</v>
      </c>
      <c r="E19" s="5" t="s">
        <v>35</v>
      </c>
    </row>
    <row r="20" spans="1:5" ht="12.75">
      <c r="A20" s="51" t="s">
        <v>62</v>
      </c>
      <c r="B20" s="50"/>
      <c r="C20" s="48">
        <v>1</v>
      </c>
      <c r="E20" s="5" t="s">
        <v>61</v>
      </c>
    </row>
    <row r="21" ht="13.5">
      <c r="A21" s="53" t="s">
        <v>60</v>
      </c>
    </row>
    <row r="22" ht="12.75">
      <c r="A22" s="1" t="s">
        <v>11</v>
      </c>
    </row>
    <row r="23" spans="1:7" ht="12.75">
      <c r="A23" t="s">
        <v>5</v>
      </c>
      <c r="B23" s="3" t="s">
        <v>12</v>
      </c>
      <c r="C23" s="3" t="s">
        <v>13</v>
      </c>
      <c r="D23" s="30" t="s">
        <v>14</v>
      </c>
      <c r="E23" s="3" t="s">
        <v>15</v>
      </c>
      <c r="F23" s="3" t="s">
        <v>16</v>
      </c>
      <c r="G23" s="3" t="s">
        <v>59</v>
      </c>
    </row>
    <row r="24" spans="1:7" ht="12.75">
      <c r="A24" t="str">
        <f>+$A$12</f>
        <v>Metotrexate</v>
      </c>
      <c r="B24" s="7">
        <v>3000</v>
      </c>
      <c r="C24" s="4">
        <f>+B24*$C$18</f>
        <v>4731.813247212062</v>
      </c>
      <c r="D24" s="4">
        <f>+C24*$C$19/100</f>
        <v>4731.813247212062</v>
      </c>
      <c r="E24" s="8">
        <f>+D24/C12</f>
        <v>9.463626494424124</v>
      </c>
      <c r="F24" s="4">
        <f>IF(INT(E24)=E24,E24,INT(E24)+1)</f>
        <v>10</v>
      </c>
      <c r="G24" s="4">
        <f>+F24*C20</f>
        <v>10</v>
      </c>
    </row>
    <row r="25" spans="1:7" ht="12.75">
      <c r="A25" t="str">
        <f>+$A$13</f>
        <v>Folinato de calcio</v>
      </c>
      <c r="B25" s="7">
        <v>192</v>
      </c>
      <c r="C25" s="4">
        <f>+B25*$C$18</f>
        <v>302.836047821572</v>
      </c>
      <c r="D25" s="4">
        <f>+C25*$C$19/100</f>
        <v>302.836047821572</v>
      </c>
      <c r="E25" s="8">
        <f>+D25/C13</f>
        <v>6.056720956431439</v>
      </c>
      <c r="F25" s="4">
        <f>IF(INT(E25)=E25,E25,INT(E25)+1)</f>
        <v>7</v>
      </c>
      <c r="G25" s="4">
        <f>+C20*F25</f>
        <v>7</v>
      </c>
    </row>
    <row r="26" spans="1:7" ht="12.75">
      <c r="A26" t="str">
        <f>+$A$14</f>
        <v>Folinato de calcio</v>
      </c>
      <c r="B26" s="7">
        <v>25</v>
      </c>
      <c r="C26" s="4">
        <f>+B26</f>
        <v>25</v>
      </c>
      <c r="D26" s="4">
        <f>+C26</f>
        <v>25</v>
      </c>
      <c r="E26" s="8">
        <f>+D26*12/C14</f>
        <v>12</v>
      </c>
      <c r="F26" s="4">
        <f>IF(INT(E26)=E26,E26,INT(E26)+1)</f>
        <v>12</v>
      </c>
      <c r="G26" s="4">
        <f>+F26*C20</f>
        <v>12</v>
      </c>
    </row>
    <row r="28" spans="1:5" ht="12.75">
      <c r="A28" s="21" t="s">
        <v>17</v>
      </c>
      <c r="B28" s="22"/>
      <c r="C28" s="10"/>
      <c r="D28" s="10"/>
      <c r="E28" s="11"/>
    </row>
    <row r="29" spans="1:5" ht="12.75">
      <c r="A29" s="27" t="s">
        <v>5</v>
      </c>
      <c r="B29" s="29" t="s">
        <v>6</v>
      </c>
      <c r="C29" s="29" t="s">
        <v>22</v>
      </c>
      <c r="D29" s="29" t="s">
        <v>23</v>
      </c>
      <c r="E29" s="69" t="s">
        <v>18</v>
      </c>
    </row>
    <row r="30" spans="1:5" ht="12.75">
      <c r="A30" s="67" t="str">
        <f>+$A$12</f>
        <v>Metotrexate</v>
      </c>
      <c r="B30" s="15" t="str">
        <f aca="true" t="shared" si="0" ref="B30:C32">+B12</f>
        <v>Amp</v>
      </c>
      <c r="C30" s="15">
        <f t="shared" si="0"/>
        <v>500</v>
      </c>
      <c r="D30" s="15" t="str">
        <f>+D12</f>
        <v>mg</v>
      </c>
      <c r="E30" s="17">
        <f>+G24</f>
        <v>10</v>
      </c>
    </row>
    <row r="31" spans="1:5" ht="12.75">
      <c r="A31" s="67" t="str">
        <f>+$A$13</f>
        <v>Folinato de calcio</v>
      </c>
      <c r="B31" s="15" t="str">
        <f t="shared" si="0"/>
        <v>Amp</v>
      </c>
      <c r="C31" s="15">
        <f t="shared" si="0"/>
        <v>50</v>
      </c>
      <c r="D31" s="15" t="str">
        <f>+D13</f>
        <v>mg</v>
      </c>
      <c r="E31" s="17">
        <f>+G25</f>
        <v>7</v>
      </c>
    </row>
    <row r="32" spans="1:5" ht="12.75">
      <c r="A32" s="67" t="str">
        <f>+$A$14</f>
        <v>Folinato de calcio</v>
      </c>
      <c r="B32" s="15" t="str">
        <f t="shared" si="0"/>
        <v>Tab</v>
      </c>
      <c r="C32" s="15">
        <f t="shared" si="0"/>
        <v>25</v>
      </c>
      <c r="D32" s="15" t="str">
        <f>+D14</f>
        <v>mg</v>
      </c>
      <c r="E32" s="17">
        <f>+G26</f>
        <v>12</v>
      </c>
    </row>
    <row r="33" spans="1:9" ht="12.75">
      <c r="A33" s="67" t="s">
        <v>28</v>
      </c>
      <c r="B33" s="15" t="s">
        <v>4</v>
      </c>
      <c r="C33" s="15">
        <v>4</v>
      </c>
      <c r="D33" s="15" t="s">
        <v>19</v>
      </c>
      <c r="E33" s="16">
        <f>5*C20</f>
        <v>5</v>
      </c>
      <c r="H33" s="33"/>
      <c r="I33" s="33"/>
    </row>
    <row r="34" spans="1:9" ht="12.75">
      <c r="A34" s="68" t="s">
        <v>30</v>
      </c>
      <c r="B34" s="19" t="s">
        <v>4</v>
      </c>
      <c r="C34" s="19">
        <v>8</v>
      </c>
      <c r="D34" s="19" t="s">
        <v>19</v>
      </c>
      <c r="E34" s="20">
        <v>1</v>
      </c>
      <c r="H34" s="33"/>
      <c r="I34" s="33"/>
    </row>
    <row r="35" spans="8:9" ht="13.5" thickBot="1">
      <c r="H35" s="33"/>
      <c r="I35" s="33"/>
    </row>
    <row r="36" spans="1:9" ht="13.5" thickTop="1">
      <c r="A36" s="54" t="s">
        <v>24</v>
      </c>
      <c r="B36" s="55"/>
      <c r="C36" s="55"/>
      <c r="D36" s="55"/>
      <c r="E36" s="55"/>
      <c r="F36" s="55"/>
      <c r="G36" s="56"/>
      <c r="H36" s="33"/>
      <c r="I36" s="33"/>
    </row>
    <row r="37" spans="1:9" ht="12.75">
      <c r="A37" s="57" t="s">
        <v>25</v>
      </c>
      <c r="B37" s="28"/>
      <c r="C37" s="29" t="s">
        <v>47</v>
      </c>
      <c r="D37" s="29" t="s">
        <v>23</v>
      </c>
      <c r="E37" s="28" t="s">
        <v>1</v>
      </c>
      <c r="F37" s="13"/>
      <c r="G37" s="58"/>
      <c r="H37" s="33"/>
      <c r="I37" s="33"/>
    </row>
    <row r="38" spans="1:9" ht="12.75">
      <c r="A38" s="59" t="s">
        <v>26</v>
      </c>
      <c r="B38" s="13"/>
      <c r="C38" s="15">
        <v>8</v>
      </c>
      <c r="D38" s="15" t="s">
        <v>19</v>
      </c>
      <c r="E38" s="31" t="s">
        <v>27</v>
      </c>
      <c r="F38" s="31"/>
      <c r="G38" s="58"/>
      <c r="H38" s="33"/>
      <c r="I38" s="33"/>
    </row>
    <row r="39" spans="1:9" ht="12.75">
      <c r="A39" s="59" t="s">
        <v>28</v>
      </c>
      <c r="B39" s="13"/>
      <c r="C39" s="15">
        <v>20</v>
      </c>
      <c r="D39" s="15" t="s">
        <v>19</v>
      </c>
      <c r="E39" s="31" t="s">
        <v>27</v>
      </c>
      <c r="F39" s="31"/>
      <c r="G39" s="58"/>
      <c r="H39" s="33"/>
      <c r="I39" s="33"/>
    </row>
    <row r="40" spans="1:9" ht="12.75">
      <c r="A40" s="57" t="s">
        <v>29</v>
      </c>
      <c r="B40" s="13"/>
      <c r="C40" s="15"/>
      <c r="D40" s="15"/>
      <c r="E40" s="31"/>
      <c r="F40" s="31"/>
      <c r="G40" s="58"/>
      <c r="H40" s="33"/>
      <c r="I40" s="33"/>
    </row>
    <row r="41" spans="1:9" ht="12.75">
      <c r="A41" s="59" t="str">
        <f>+$A$12</f>
        <v>Metotrexate</v>
      </c>
      <c r="B41" s="13"/>
      <c r="C41" s="23">
        <f>+$D$24</f>
        <v>4731.813247212062</v>
      </c>
      <c r="D41" s="15" t="s">
        <v>19</v>
      </c>
      <c r="E41" s="31" t="s">
        <v>72</v>
      </c>
      <c r="F41" s="31"/>
      <c r="G41" s="58"/>
      <c r="H41" s="33"/>
      <c r="I41" s="33"/>
    </row>
    <row r="42" spans="1:9" ht="12.75">
      <c r="A42" s="59"/>
      <c r="B42" s="13"/>
      <c r="C42" s="23"/>
      <c r="D42" s="31" t="s">
        <v>75</v>
      </c>
      <c r="E42" s="31"/>
      <c r="F42" s="31"/>
      <c r="G42" s="58"/>
      <c r="H42" s="33"/>
      <c r="I42" s="33"/>
    </row>
    <row r="43" spans="1:9" ht="12.75">
      <c r="A43" s="59" t="str">
        <f>+$A$13</f>
        <v>Folinato de calcio</v>
      </c>
      <c r="B43" s="13"/>
      <c r="C43" s="23">
        <f>+$D$25</f>
        <v>302.836047821572</v>
      </c>
      <c r="D43" s="15" t="s">
        <v>19</v>
      </c>
      <c r="E43" s="31" t="s">
        <v>73</v>
      </c>
      <c r="F43" s="31"/>
      <c r="G43" s="58"/>
      <c r="H43" s="33"/>
      <c r="I43" s="33"/>
    </row>
    <row r="44" spans="1:9" ht="12.75">
      <c r="A44" s="59"/>
      <c r="B44" s="13"/>
      <c r="C44" s="23"/>
      <c r="D44" s="31" t="s">
        <v>76</v>
      </c>
      <c r="E44" s="66"/>
      <c r="F44" s="31"/>
      <c r="G44" s="58"/>
      <c r="H44" s="33"/>
      <c r="I44" s="33"/>
    </row>
    <row r="45" spans="1:9" ht="13.5" thickBot="1">
      <c r="A45" s="60" t="str">
        <f>+$A$14</f>
        <v>Folinato de calcio</v>
      </c>
      <c r="B45" s="61"/>
      <c r="C45" s="62">
        <f>+$D$26</f>
        <v>25</v>
      </c>
      <c r="D45" s="63" t="s">
        <v>19</v>
      </c>
      <c r="E45" s="64" t="s">
        <v>74</v>
      </c>
      <c r="F45" s="64"/>
      <c r="G45" s="65"/>
      <c r="H45" s="33"/>
      <c r="I45" s="33"/>
    </row>
    <row r="46" ht="13.5" thickTop="1">
      <c r="A46" s="1" t="s">
        <v>44</v>
      </c>
    </row>
    <row r="47" ht="12.75">
      <c r="A47" s="35" t="s">
        <v>71</v>
      </c>
    </row>
    <row r="48" spans="1:6" ht="12.75">
      <c r="A48" s="34" t="s">
        <v>42</v>
      </c>
      <c r="B48" s="34" t="s">
        <v>43</v>
      </c>
      <c r="C48" s="34"/>
      <c r="D48" s="34"/>
      <c r="E48" s="34"/>
      <c r="F48" s="34"/>
    </row>
    <row r="49" ht="12.75">
      <c r="A49" t="s">
        <v>39</v>
      </c>
    </row>
  </sheetData>
  <hyperlinks>
    <hyperlink ref="D2" r:id="rId1" display="www.mauriciolema.com"/>
  </hyperlinks>
  <printOptions/>
  <pageMargins left="0.75" right="0.75" top="1" bottom="1" header="0" footer="0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9">
      <selection activeCell="E12" sqref="E12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</cols>
  <sheetData>
    <row r="1" spans="1:7" ht="15.75">
      <c r="A1" s="36"/>
      <c r="B1" s="36"/>
      <c r="C1" s="37"/>
      <c r="D1" s="38" t="s">
        <v>48</v>
      </c>
      <c r="E1" s="36"/>
      <c r="F1" s="36"/>
      <c r="G1" s="36"/>
    </row>
    <row r="2" spans="1:7" ht="12.75">
      <c r="A2" s="39"/>
      <c r="B2" s="39"/>
      <c r="C2" s="39"/>
      <c r="D2" s="40" t="s">
        <v>49</v>
      </c>
      <c r="E2" s="39"/>
      <c r="F2" s="39"/>
      <c r="G2" s="39"/>
    </row>
    <row r="3" spans="1:7" ht="12.75">
      <c r="A3" s="41"/>
      <c r="B3" s="42"/>
      <c r="C3" s="42"/>
      <c r="D3" s="42"/>
      <c r="E3" s="42"/>
      <c r="F3" s="42"/>
      <c r="G3" s="43" t="s">
        <v>50</v>
      </c>
    </row>
    <row r="4" ht="12.75">
      <c r="A4" s="1" t="s">
        <v>46</v>
      </c>
    </row>
    <row r="5" spans="1:3" ht="12.75">
      <c r="A5" t="s">
        <v>0</v>
      </c>
      <c r="C5" s="1" t="s">
        <v>77</v>
      </c>
    </row>
    <row r="6" spans="1:3" ht="12.75">
      <c r="A6" t="s">
        <v>1</v>
      </c>
      <c r="C6" t="s">
        <v>77</v>
      </c>
    </row>
    <row r="7" spans="1:3" ht="13.5">
      <c r="A7" t="s">
        <v>2</v>
      </c>
      <c r="C7" s="45" t="s">
        <v>55</v>
      </c>
    </row>
    <row r="8" spans="1:3" ht="12.75">
      <c r="A8" t="s">
        <v>45</v>
      </c>
      <c r="C8" t="s">
        <v>56</v>
      </c>
    </row>
    <row r="9" ht="12.75">
      <c r="A9" s="46"/>
    </row>
    <row r="10" ht="12.75">
      <c r="A10" s="1" t="s">
        <v>3</v>
      </c>
    </row>
    <row r="11" spans="1:4" ht="12.75">
      <c r="A11" t="s">
        <v>5</v>
      </c>
      <c r="B11" s="3" t="s">
        <v>6</v>
      </c>
      <c r="C11" s="3" t="s">
        <v>22</v>
      </c>
      <c r="D11" s="3" t="s">
        <v>23</v>
      </c>
    </row>
    <row r="12" spans="1:4" ht="12.75">
      <c r="A12" s="2" t="s">
        <v>78</v>
      </c>
      <c r="B12" s="9" t="s">
        <v>4</v>
      </c>
      <c r="C12" s="7">
        <v>2000</v>
      </c>
      <c r="D12" s="3" t="s">
        <v>19</v>
      </c>
    </row>
    <row r="13" spans="1:4" ht="12.75">
      <c r="A13" s="2" t="s">
        <v>79</v>
      </c>
      <c r="B13" s="9" t="s">
        <v>4</v>
      </c>
      <c r="C13" s="7">
        <v>400</v>
      </c>
      <c r="D13" s="3" t="s">
        <v>19</v>
      </c>
    </row>
    <row r="14" spans="1:4" ht="12.75">
      <c r="A14" s="2" t="s">
        <v>80</v>
      </c>
      <c r="B14" s="9" t="s">
        <v>4</v>
      </c>
      <c r="C14" s="7">
        <v>100</v>
      </c>
      <c r="D14" s="3" t="s">
        <v>19</v>
      </c>
    </row>
    <row r="15" spans="1:3" ht="12.75">
      <c r="A15" s="2"/>
      <c r="B15" s="2"/>
      <c r="C15" s="1"/>
    </row>
    <row r="16" spans="1:5" ht="12.75">
      <c r="A16" s="52" t="s">
        <v>31</v>
      </c>
      <c r="B16" s="47"/>
      <c r="C16" s="48">
        <v>160</v>
      </c>
      <c r="E16" s="5" t="s">
        <v>33</v>
      </c>
    </row>
    <row r="17" spans="1:5" ht="12.75">
      <c r="A17" s="52" t="s">
        <v>32</v>
      </c>
      <c r="B17" s="47"/>
      <c r="C17" s="48">
        <v>56</v>
      </c>
      <c r="E17" s="6" t="s">
        <v>34</v>
      </c>
    </row>
    <row r="18" spans="1:5" ht="12.75">
      <c r="A18" s="52" t="s">
        <v>9</v>
      </c>
      <c r="B18" s="47"/>
      <c r="C18" s="49">
        <f>0.20274*POWER(C16/100,0.725)*POWER(C17,0.425)</f>
        <v>1.5772710824040208</v>
      </c>
      <c r="E18" s="5" t="s">
        <v>41</v>
      </c>
    </row>
    <row r="19" spans="1:5" ht="12.75">
      <c r="A19" s="52" t="s">
        <v>10</v>
      </c>
      <c r="B19" s="47"/>
      <c r="C19" s="48">
        <v>100</v>
      </c>
      <c r="E19" s="5" t="s">
        <v>35</v>
      </c>
    </row>
    <row r="20" spans="1:5" ht="12.75">
      <c r="A20" s="51" t="s">
        <v>62</v>
      </c>
      <c r="B20" s="50"/>
      <c r="C20" s="48">
        <v>1</v>
      </c>
      <c r="E20" s="5" t="s">
        <v>61</v>
      </c>
    </row>
    <row r="21" ht="13.5">
      <c r="A21" s="53" t="s">
        <v>60</v>
      </c>
    </row>
    <row r="22" ht="12.75">
      <c r="A22" s="1" t="s">
        <v>11</v>
      </c>
    </row>
    <row r="23" spans="1:7" ht="12.75">
      <c r="A23" t="s">
        <v>5</v>
      </c>
      <c r="B23" s="3" t="s">
        <v>12</v>
      </c>
      <c r="C23" s="3" t="s">
        <v>13</v>
      </c>
      <c r="D23" s="30" t="s">
        <v>14</v>
      </c>
      <c r="E23" s="3" t="s">
        <v>15</v>
      </c>
      <c r="F23" s="3" t="s">
        <v>16</v>
      </c>
      <c r="G23" s="3" t="s">
        <v>59</v>
      </c>
    </row>
    <row r="24" spans="1:7" ht="12.75">
      <c r="A24" t="str">
        <f>+$A$12</f>
        <v>Ifosfamida</v>
      </c>
      <c r="B24" s="7">
        <v>1500</v>
      </c>
      <c r="C24" s="4">
        <f>+B24*$C$18</f>
        <v>2365.906623606031</v>
      </c>
      <c r="D24" s="4">
        <f>+C24*$C$19/100</f>
        <v>2365.906623606031</v>
      </c>
      <c r="E24" s="8">
        <f>+D24/C12</f>
        <v>1.1829533118030156</v>
      </c>
      <c r="F24" s="4">
        <f>IF(E24&gt;2,2,(IF(INT(E24)=E24,E24,INT(E24)+1)))</f>
        <v>2</v>
      </c>
      <c r="G24" s="4">
        <f>+F24*C20</f>
        <v>2</v>
      </c>
    </row>
    <row r="25" spans="1:7" ht="12.75">
      <c r="A25" t="str">
        <f>+$A$13</f>
        <v>MESNA</v>
      </c>
      <c r="B25" s="7">
        <v>1500</v>
      </c>
      <c r="C25" s="4">
        <f>+B25*$C$18</f>
        <v>2365.906623606031</v>
      </c>
      <c r="D25" s="4">
        <f>+C25*$C$19/100</f>
        <v>2365.906623606031</v>
      </c>
      <c r="E25" s="8">
        <f>+D25/C13</f>
        <v>5.914766559015078</v>
      </c>
      <c r="F25" s="4">
        <f>IF(INT(E25)=E25,E25,INT(E25)+1)</f>
        <v>6</v>
      </c>
      <c r="G25" s="4">
        <f>+F25*C20</f>
        <v>6</v>
      </c>
    </row>
    <row r="26" spans="1:7" ht="12.75">
      <c r="A26" t="str">
        <f>+$A$14</f>
        <v>Etopósido</v>
      </c>
      <c r="B26" s="7">
        <v>300</v>
      </c>
      <c r="C26" s="4">
        <f>+B26*$C$18</f>
        <v>473.18132472120624</v>
      </c>
      <c r="D26" s="4">
        <f>+C26*$C$19/100</f>
        <v>473.18132472120624</v>
      </c>
      <c r="E26" s="8">
        <f>+D26/C14</f>
        <v>4.731813247212062</v>
      </c>
      <c r="F26" s="4">
        <f>IF(INT(E26)=E26,E26,INT(E26)+1)</f>
        <v>5</v>
      </c>
      <c r="G26" s="4">
        <f>+F26*C20</f>
        <v>5</v>
      </c>
    </row>
    <row r="28" spans="1:5" ht="12.75">
      <c r="A28" s="21" t="s">
        <v>17</v>
      </c>
      <c r="B28" s="22"/>
      <c r="C28" s="10"/>
      <c r="D28" s="10"/>
      <c r="E28" s="11"/>
    </row>
    <row r="29" spans="1:5" ht="12.75">
      <c r="A29" s="70" t="s">
        <v>85</v>
      </c>
      <c r="B29" s="13"/>
      <c r="C29" s="13"/>
      <c r="D29" s="13"/>
      <c r="E29" s="14"/>
    </row>
    <row r="30" spans="1:5" ht="12.75">
      <c r="A30" s="27" t="s">
        <v>5</v>
      </c>
      <c r="B30" s="29" t="s">
        <v>6</v>
      </c>
      <c r="C30" s="29" t="s">
        <v>22</v>
      </c>
      <c r="D30" s="29" t="s">
        <v>23</v>
      </c>
      <c r="E30" s="69" t="s">
        <v>18</v>
      </c>
    </row>
    <row r="31" spans="1:5" ht="12.75">
      <c r="A31" s="12" t="str">
        <f>+$A$12</f>
        <v>Ifosfamida</v>
      </c>
      <c r="B31" s="15" t="str">
        <f aca="true" t="shared" si="0" ref="B31:C33">+B12</f>
        <v>Amp</v>
      </c>
      <c r="C31" s="15">
        <f t="shared" si="0"/>
        <v>2000</v>
      </c>
      <c r="D31" s="15" t="str">
        <f>+D12</f>
        <v>mg</v>
      </c>
      <c r="E31" s="17">
        <f>+G24</f>
        <v>2</v>
      </c>
    </row>
    <row r="32" spans="1:5" ht="12.75">
      <c r="A32" s="12" t="str">
        <f>+$A$13</f>
        <v>MESNA</v>
      </c>
      <c r="B32" s="15" t="str">
        <f t="shared" si="0"/>
        <v>Amp</v>
      </c>
      <c r="C32" s="15">
        <f t="shared" si="0"/>
        <v>400</v>
      </c>
      <c r="D32" s="15" t="str">
        <f>+D13</f>
        <v>mg</v>
      </c>
      <c r="E32" s="17">
        <f>+G25</f>
        <v>6</v>
      </c>
    </row>
    <row r="33" spans="1:5" ht="12.75">
      <c r="A33" s="12" t="str">
        <f>+$A$14</f>
        <v>Etopósido</v>
      </c>
      <c r="B33" s="15" t="str">
        <f t="shared" si="0"/>
        <v>Amp</v>
      </c>
      <c r="C33" s="15">
        <f t="shared" si="0"/>
        <v>100</v>
      </c>
      <c r="D33" s="15" t="str">
        <f>+D14</f>
        <v>mg</v>
      </c>
      <c r="E33" s="17">
        <f>+G26</f>
        <v>5</v>
      </c>
    </row>
    <row r="34" spans="1:9" ht="12.75">
      <c r="A34" s="12" t="s">
        <v>28</v>
      </c>
      <c r="B34" s="15" t="s">
        <v>4</v>
      </c>
      <c r="C34" s="15">
        <v>4</v>
      </c>
      <c r="D34" s="15" t="s">
        <v>19</v>
      </c>
      <c r="E34" s="16">
        <f>5*C20</f>
        <v>5</v>
      </c>
      <c r="H34" s="33"/>
      <c r="I34" s="33"/>
    </row>
    <row r="35" spans="1:9" ht="12.75">
      <c r="A35" s="18" t="s">
        <v>30</v>
      </c>
      <c r="B35" s="19" t="s">
        <v>4</v>
      </c>
      <c r="C35" s="19">
        <v>8</v>
      </c>
      <c r="D35" s="19" t="s">
        <v>19</v>
      </c>
      <c r="E35" s="20">
        <f>2*C20</f>
        <v>2</v>
      </c>
      <c r="H35" s="33"/>
      <c r="I35" s="33"/>
    </row>
    <row r="36" spans="8:9" ht="12.75">
      <c r="H36" s="33"/>
      <c r="I36" s="33"/>
    </row>
    <row r="37" spans="1:9" ht="12.75">
      <c r="A37" s="21" t="s">
        <v>24</v>
      </c>
      <c r="B37" s="10"/>
      <c r="C37" s="10"/>
      <c r="D37" s="10"/>
      <c r="E37" s="10"/>
      <c r="F37" s="10"/>
      <c r="G37" s="11"/>
      <c r="H37" s="33"/>
      <c r="I37" s="33"/>
    </row>
    <row r="38" spans="1:9" ht="12.75">
      <c r="A38" s="27" t="s">
        <v>25</v>
      </c>
      <c r="B38" s="28"/>
      <c r="C38" s="29" t="s">
        <v>47</v>
      </c>
      <c r="D38" s="29" t="s">
        <v>23</v>
      </c>
      <c r="E38" s="28" t="s">
        <v>1</v>
      </c>
      <c r="F38" s="13"/>
      <c r="G38" s="14"/>
      <c r="H38" s="33"/>
      <c r="I38" s="33"/>
    </row>
    <row r="39" spans="1:9" ht="12.75">
      <c r="A39" s="12" t="s">
        <v>26</v>
      </c>
      <c r="B39" s="13"/>
      <c r="C39" s="15">
        <v>8</v>
      </c>
      <c r="D39" s="15" t="s">
        <v>19</v>
      </c>
      <c r="E39" s="31" t="s">
        <v>27</v>
      </c>
      <c r="F39" s="31"/>
      <c r="G39" s="14"/>
      <c r="H39" s="33"/>
      <c r="I39" s="33"/>
    </row>
    <row r="40" spans="1:9" ht="12.75">
      <c r="A40" s="12" t="s">
        <v>28</v>
      </c>
      <c r="B40" s="13"/>
      <c r="C40" s="15">
        <v>20</v>
      </c>
      <c r="D40" s="15" t="s">
        <v>19</v>
      </c>
      <c r="E40" s="31" t="s">
        <v>27</v>
      </c>
      <c r="F40" s="31"/>
      <c r="G40" s="14"/>
      <c r="H40" s="33"/>
      <c r="I40" s="33"/>
    </row>
    <row r="41" spans="1:9" ht="12.75">
      <c r="A41" s="27" t="s">
        <v>29</v>
      </c>
      <c r="B41" s="13"/>
      <c r="C41" s="15"/>
      <c r="D41" s="15"/>
      <c r="E41" s="31"/>
      <c r="F41" s="31"/>
      <c r="G41" s="14"/>
      <c r="H41" s="33"/>
      <c r="I41" s="33"/>
    </row>
    <row r="42" spans="1:9" ht="12.75">
      <c r="A42" s="12" t="str">
        <f>+$A$12</f>
        <v>Ifosfamida</v>
      </c>
      <c r="B42" s="13"/>
      <c r="C42" s="23">
        <f>+$D$24</f>
        <v>2365.906623606031</v>
      </c>
      <c r="D42" s="15" t="s">
        <v>19</v>
      </c>
      <c r="E42" s="31" t="s">
        <v>81</v>
      </c>
      <c r="F42" s="31"/>
      <c r="G42" s="14"/>
      <c r="H42" s="33"/>
      <c r="I42" s="33"/>
    </row>
    <row r="43" spans="1:9" ht="12.75">
      <c r="A43" s="12" t="str">
        <f>+$A$13</f>
        <v>MESNA</v>
      </c>
      <c r="B43" s="13"/>
      <c r="C43" s="23">
        <f>+$D$25</f>
        <v>2365.906623606031</v>
      </c>
      <c r="D43" s="15" t="s">
        <v>19</v>
      </c>
      <c r="E43" s="31" t="s">
        <v>81</v>
      </c>
      <c r="F43" s="31"/>
      <c r="G43" s="14"/>
      <c r="H43" s="33"/>
      <c r="I43" s="33"/>
    </row>
    <row r="44" spans="1:9" ht="12.75">
      <c r="A44" s="18" t="str">
        <f>+$A$14</f>
        <v>Etopósido</v>
      </c>
      <c r="B44" s="24"/>
      <c r="C44" s="25">
        <f>+$D$26</f>
        <v>473.18132472120624</v>
      </c>
      <c r="D44" s="19" t="s">
        <v>19</v>
      </c>
      <c r="E44" s="32" t="s">
        <v>82</v>
      </c>
      <c r="F44" s="32"/>
      <c r="G44" s="26"/>
      <c r="H44" s="33"/>
      <c r="I44" s="33"/>
    </row>
    <row r="45" ht="12.75">
      <c r="A45" s="1" t="s">
        <v>44</v>
      </c>
    </row>
    <row r="46" ht="12.75">
      <c r="A46" s="35" t="s">
        <v>83</v>
      </c>
    </row>
    <row r="47" ht="12.75">
      <c r="A47" s="35" t="s">
        <v>84</v>
      </c>
    </row>
    <row r="48" spans="1:6" ht="12.75">
      <c r="A48" s="34" t="s">
        <v>42</v>
      </c>
      <c r="B48" s="34" t="s">
        <v>43</v>
      </c>
      <c r="C48" s="34"/>
      <c r="D48" s="34"/>
      <c r="E48" s="34"/>
      <c r="F48" s="34"/>
    </row>
    <row r="49" ht="12.75">
      <c r="A49" t="s">
        <v>39</v>
      </c>
    </row>
  </sheetData>
  <hyperlinks>
    <hyperlink ref="D2" r:id="rId1" display="www.mauriciolema.com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7">
      <selection activeCell="A36" sqref="A36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</cols>
  <sheetData>
    <row r="1" spans="1:7" ht="15.75">
      <c r="A1" s="36"/>
      <c r="B1" s="36"/>
      <c r="C1" s="37"/>
      <c r="D1" s="38" t="s">
        <v>48</v>
      </c>
      <c r="E1" s="36"/>
      <c r="F1" s="36"/>
      <c r="G1" s="36"/>
    </row>
    <row r="2" spans="1:7" ht="12.75">
      <c r="A2" s="39"/>
      <c r="B2" s="39"/>
      <c r="C2" s="39"/>
      <c r="D2" s="40" t="s">
        <v>49</v>
      </c>
      <c r="E2" s="39"/>
      <c r="F2" s="39"/>
      <c r="G2" s="39"/>
    </row>
    <row r="3" spans="1:7" ht="12.75">
      <c r="A3" s="41"/>
      <c r="B3" s="42"/>
      <c r="C3" s="42"/>
      <c r="D3" s="42"/>
      <c r="E3" s="42"/>
      <c r="F3" s="42"/>
      <c r="G3" s="43" t="s">
        <v>50</v>
      </c>
    </row>
    <row r="4" ht="12.75">
      <c r="A4" s="1" t="s">
        <v>46</v>
      </c>
    </row>
    <row r="5" spans="1:3" ht="12.75">
      <c r="A5" t="s">
        <v>0</v>
      </c>
      <c r="C5" s="1" t="s">
        <v>86</v>
      </c>
    </row>
    <row r="6" spans="1:3" ht="12.75">
      <c r="A6" t="s">
        <v>1</v>
      </c>
      <c r="C6" t="s">
        <v>87</v>
      </c>
    </row>
    <row r="7" spans="1:3" ht="13.5">
      <c r="A7" t="s">
        <v>2</v>
      </c>
      <c r="C7" s="45" t="s">
        <v>55</v>
      </c>
    </row>
    <row r="8" spans="1:3" ht="12.75">
      <c r="A8" t="s">
        <v>45</v>
      </c>
      <c r="C8" t="s">
        <v>56</v>
      </c>
    </row>
    <row r="9" ht="12.75">
      <c r="A9" s="46"/>
    </row>
    <row r="10" ht="12.75">
      <c r="A10" t="s">
        <v>3</v>
      </c>
    </row>
    <row r="11" spans="1:4" ht="12.75">
      <c r="A11" t="s">
        <v>5</v>
      </c>
      <c r="B11" s="3" t="s">
        <v>6</v>
      </c>
      <c r="C11" s="3" t="s">
        <v>22</v>
      </c>
      <c r="D11" s="3" t="s">
        <v>23</v>
      </c>
    </row>
    <row r="12" spans="1:4" ht="12.75">
      <c r="A12" s="44" t="s">
        <v>86</v>
      </c>
      <c r="B12" s="9" t="s">
        <v>4</v>
      </c>
      <c r="C12" s="7">
        <v>100</v>
      </c>
      <c r="D12" s="3" t="s">
        <v>19</v>
      </c>
    </row>
    <row r="13" spans="1:3" ht="12.75">
      <c r="A13" s="2"/>
      <c r="B13" s="2"/>
      <c r="C13" s="1"/>
    </row>
    <row r="14" spans="1:5" ht="12.75">
      <c r="A14" s="52" t="s">
        <v>31</v>
      </c>
      <c r="B14" s="47"/>
      <c r="C14" s="48">
        <v>160</v>
      </c>
      <c r="E14" s="5" t="s">
        <v>33</v>
      </c>
    </row>
    <row r="15" spans="1:5" ht="12.75">
      <c r="A15" s="52" t="s">
        <v>32</v>
      </c>
      <c r="B15" s="47"/>
      <c r="C15" s="48">
        <v>56</v>
      </c>
      <c r="E15" s="6" t="s">
        <v>34</v>
      </c>
    </row>
    <row r="16" spans="1:5" ht="12.75">
      <c r="A16" s="52" t="s">
        <v>9</v>
      </c>
      <c r="B16" s="47"/>
      <c r="C16" s="49">
        <f>0.20274*POWER(C14/100,0.725)*POWER(C15,0.425)</f>
        <v>1.5772710824040208</v>
      </c>
      <c r="E16" s="5" t="s">
        <v>41</v>
      </c>
    </row>
    <row r="17" spans="1:5" ht="12.75">
      <c r="A17" s="52" t="s">
        <v>10</v>
      </c>
      <c r="B17" s="47"/>
      <c r="C17" s="48">
        <v>100</v>
      </c>
      <c r="E17" s="5" t="s">
        <v>35</v>
      </c>
    </row>
    <row r="18" spans="1:5" ht="12.75">
      <c r="A18" s="51" t="s">
        <v>62</v>
      </c>
      <c r="B18" s="50"/>
      <c r="C18" s="48">
        <v>1</v>
      </c>
      <c r="E18" s="5" t="s">
        <v>61</v>
      </c>
    </row>
    <row r="19" ht="13.5">
      <c r="A19" s="53" t="s">
        <v>60</v>
      </c>
    </row>
    <row r="20" ht="12.75">
      <c r="A20" s="1" t="s">
        <v>11</v>
      </c>
    </row>
    <row r="21" spans="1:7" ht="12.75">
      <c r="A21" t="s">
        <v>5</v>
      </c>
      <c r="B21" s="3" t="s">
        <v>12</v>
      </c>
      <c r="C21" s="3" t="s">
        <v>13</v>
      </c>
      <c r="D21" s="30" t="s">
        <v>14</v>
      </c>
      <c r="E21" s="3" t="s">
        <v>15</v>
      </c>
      <c r="F21" s="3" t="s">
        <v>16</v>
      </c>
      <c r="G21" s="3" t="s">
        <v>59</v>
      </c>
    </row>
    <row r="22" spans="1:7" ht="12.75">
      <c r="A22" t="str">
        <f>+$A$12</f>
        <v>Citarabina</v>
      </c>
      <c r="B22" s="7">
        <v>100</v>
      </c>
      <c r="C22" s="4">
        <f>+B22*$C$16</f>
        <v>157.7271082404021</v>
      </c>
      <c r="D22" s="4">
        <f>+C22*$C$17/100</f>
        <v>157.7271082404021</v>
      </c>
      <c r="E22" s="8">
        <f>+D22/C12</f>
        <v>1.5772710824040208</v>
      </c>
      <c r="F22" s="4">
        <f>IF(INT(E22)=E22,E22,INT(E22)+1)</f>
        <v>2</v>
      </c>
      <c r="G22" s="4">
        <f>+F22*4*C18</f>
        <v>8</v>
      </c>
    </row>
    <row r="24" spans="1:5" ht="12.75">
      <c r="A24" s="21" t="s">
        <v>17</v>
      </c>
      <c r="B24" s="22"/>
      <c r="C24" s="10"/>
      <c r="D24" s="10"/>
      <c r="E24" s="11"/>
    </row>
    <row r="25" spans="1:5" ht="12.75">
      <c r="A25" s="27" t="s">
        <v>5</v>
      </c>
      <c r="B25" s="29" t="s">
        <v>6</v>
      </c>
      <c r="C25" s="29" t="s">
        <v>22</v>
      </c>
      <c r="D25" s="29" t="s">
        <v>23</v>
      </c>
      <c r="E25" s="69" t="s">
        <v>18</v>
      </c>
    </row>
    <row r="26" spans="1:5" ht="12.75">
      <c r="A26" s="71" t="str">
        <f>+$A$12</f>
        <v>Citarabina</v>
      </c>
      <c r="B26" s="15" t="str">
        <f>+B12</f>
        <v>Amp</v>
      </c>
      <c r="C26" s="15">
        <f>+C12</f>
        <v>100</v>
      </c>
      <c r="D26" s="15" t="str">
        <f>+D12</f>
        <v>mg</v>
      </c>
      <c r="E26" s="17">
        <f>+G22</f>
        <v>8</v>
      </c>
    </row>
    <row r="27" spans="1:9" ht="12.75">
      <c r="A27" s="72" t="s">
        <v>30</v>
      </c>
      <c r="B27" s="19" t="s">
        <v>38</v>
      </c>
      <c r="C27" s="19">
        <v>8</v>
      </c>
      <c r="D27" s="19" t="s">
        <v>19</v>
      </c>
      <c r="E27" s="20">
        <v>4</v>
      </c>
      <c r="H27" s="33"/>
      <c r="I27" s="33"/>
    </row>
    <row r="28" spans="8:9" ht="13.5" thickBot="1">
      <c r="H28" s="33"/>
      <c r="I28" s="33"/>
    </row>
    <row r="29" spans="1:9" ht="13.5" thickTop="1">
      <c r="A29" s="54" t="s">
        <v>24</v>
      </c>
      <c r="B29" s="55"/>
      <c r="C29" s="55"/>
      <c r="D29" s="55"/>
      <c r="E29" s="55"/>
      <c r="F29" s="55"/>
      <c r="G29" s="56"/>
      <c r="H29" s="33"/>
      <c r="I29" s="33"/>
    </row>
    <row r="30" spans="1:9" ht="12.75">
      <c r="A30" s="57" t="s">
        <v>25</v>
      </c>
      <c r="B30" s="28"/>
      <c r="C30" s="29" t="s">
        <v>47</v>
      </c>
      <c r="D30" s="29" t="s">
        <v>23</v>
      </c>
      <c r="E30" s="28" t="s">
        <v>1</v>
      </c>
      <c r="F30" s="13"/>
      <c r="G30" s="58"/>
      <c r="H30" s="33"/>
      <c r="I30" s="33"/>
    </row>
    <row r="31" spans="1:9" ht="12.75">
      <c r="A31" s="59" t="s">
        <v>26</v>
      </c>
      <c r="B31" s="13"/>
      <c r="C31" s="15">
        <v>8</v>
      </c>
      <c r="D31" s="15" t="s">
        <v>19</v>
      </c>
      <c r="E31" s="31" t="s">
        <v>113</v>
      </c>
      <c r="F31" s="31"/>
      <c r="G31" s="58"/>
      <c r="H31" s="33"/>
      <c r="I31" s="33"/>
    </row>
    <row r="32" spans="1:9" ht="12.75">
      <c r="A32" s="57" t="s">
        <v>29</v>
      </c>
      <c r="B32" s="13"/>
      <c r="C32" s="15"/>
      <c r="D32" s="15"/>
      <c r="E32" s="31"/>
      <c r="F32" s="31"/>
      <c r="G32" s="58"/>
      <c r="H32" s="33"/>
      <c r="I32" s="33"/>
    </row>
    <row r="33" spans="1:9" ht="13.5" thickBot="1">
      <c r="A33" s="60" t="str">
        <f>+$A$12</f>
        <v>Citarabina</v>
      </c>
      <c r="B33" s="61"/>
      <c r="C33" s="62">
        <f>+$D$22</f>
        <v>157.7271082404021</v>
      </c>
      <c r="D33" s="63" t="s">
        <v>19</v>
      </c>
      <c r="E33" s="64" t="s">
        <v>112</v>
      </c>
      <c r="F33" s="64"/>
      <c r="G33" s="65"/>
      <c r="H33" s="33"/>
      <c r="I33" s="33"/>
    </row>
    <row r="34" ht="13.5" thickTop="1">
      <c r="A34" s="1" t="s">
        <v>44</v>
      </c>
    </row>
    <row r="35" ht="12.75">
      <c r="A35" s="35" t="s">
        <v>88</v>
      </c>
    </row>
    <row r="36" spans="1:6" ht="12.75">
      <c r="A36" s="34" t="s">
        <v>42</v>
      </c>
      <c r="B36" s="34" t="s">
        <v>43</v>
      </c>
      <c r="C36" s="34"/>
      <c r="D36" s="34"/>
      <c r="E36" s="34"/>
      <c r="F36" s="34"/>
    </row>
    <row r="37" ht="12.75">
      <c r="A37" t="s">
        <v>39</v>
      </c>
    </row>
  </sheetData>
  <hyperlinks>
    <hyperlink ref="D2" r:id="rId1" display="www.mauriciolema.com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C38" sqref="C38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</cols>
  <sheetData>
    <row r="1" spans="1:7" ht="15.75">
      <c r="A1" s="36"/>
      <c r="B1" s="36"/>
      <c r="C1" s="37"/>
      <c r="D1" s="38" t="s">
        <v>48</v>
      </c>
      <c r="E1" s="36"/>
      <c r="F1" s="36"/>
      <c r="G1" s="36"/>
    </row>
    <row r="2" spans="1:7" ht="12.75">
      <c r="A2" s="39"/>
      <c r="B2" s="39"/>
      <c r="C2" s="39"/>
      <c r="D2" s="40" t="s">
        <v>49</v>
      </c>
      <c r="E2" s="39"/>
      <c r="F2" s="39"/>
      <c r="G2" s="39"/>
    </row>
    <row r="3" spans="1:7" ht="12.75">
      <c r="A3" s="41"/>
      <c r="B3" s="42"/>
      <c r="C3" s="42"/>
      <c r="D3" s="42"/>
      <c r="E3" s="42"/>
      <c r="F3" s="42"/>
      <c r="G3" s="43" t="s">
        <v>50</v>
      </c>
    </row>
    <row r="4" ht="12.75">
      <c r="A4" s="1" t="s">
        <v>46</v>
      </c>
    </row>
    <row r="5" spans="1:3" ht="12.75">
      <c r="A5" t="s">
        <v>0</v>
      </c>
      <c r="C5" s="1" t="s">
        <v>89</v>
      </c>
    </row>
    <row r="6" spans="1:3" ht="12.75">
      <c r="A6" t="s">
        <v>1</v>
      </c>
      <c r="C6" t="s">
        <v>52</v>
      </c>
    </row>
    <row r="7" spans="1:3" ht="13.5">
      <c r="A7" t="s">
        <v>2</v>
      </c>
      <c r="C7" s="45" t="s">
        <v>55</v>
      </c>
    </row>
    <row r="8" spans="1:3" ht="12.75">
      <c r="A8" t="s">
        <v>45</v>
      </c>
      <c r="C8" t="s">
        <v>56</v>
      </c>
    </row>
    <row r="10" spans="1:7" ht="12.75">
      <c r="A10" s="21" t="s">
        <v>99</v>
      </c>
      <c r="B10" s="22" t="s">
        <v>100</v>
      </c>
      <c r="C10" s="10"/>
      <c r="D10" s="10"/>
      <c r="E10" s="10"/>
      <c r="F10" s="10"/>
      <c r="G10" s="11"/>
    </row>
    <row r="11" spans="1:7" ht="12.75">
      <c r="A11" s="27" t="s">
        <v>90</v>
      </c>
      <c r="B11" s="13"/>
      <c r="C11" s="13"/>
      <c r="D11" s="13"/>
      <c r="E11" s="13"/>
      <c r="F11" s="73" t="s">
        <v>96</v>
      </c>
      <c r="G11" s="74" t="s">
        <v>98</v>
      </c>
    </row>
    <row r="12" spans="1:7" ht="12.75">
      <c r="A12" s="27"/>
      <c r="B12" s="13"/>
      <c r="C12" s="13"/>
      <c r="D12" s="13"/>
      <c r="E12" s="13"/>
      <c r="F12" s="73" t="s">
        <v>97</v>
      </c>
      <c r="G12" s="74" t="s">
        <v>97</v>
      </c>
    </row>
    <row r="13" spans="1:7" ht="12.75">
      <c r="A13" s="75" t="s">
        <v>92</v>
      </c>
      <c r="B13" s="76"/>
      <c r="C13" s="13"/>
      <c r="D13" s="13"/>
      <c r="E13" s="13"/>
      <c r="F13" s="15">
        <v>6</v>
      </c>
      <c r="G13" s="16">
        <v>6</v>
      </c>
    </row>
    <row r="14" spans="1:7" ht="12.75">
      <c r="A14" s="75" t="s">
        <v>93</v>
      </c>
      <c r="B14" s="76"/>
      <c r="C14" s="13"/>
      <c r="D14" s="13"/>
      <c r="E14" s="13"/>
      <c r="F14" s="15">
        <v>4</v>
      </c>
      <c r="G14" s="16">
        <v>10</v>
      </c>
    </row>
    <row r="15" spans="1:7" ht="12.75">
      <c r="A15" s="75" t="s">
        <v>94</v>
      </c>
      <c r="B15" s="76"/>
      <c r="C15" s="13"/>
      <c r="D15" s="13"/>
      <c r="E15" s="13"/>
      <c r="F15" s="15">
        <v>8</v>
      </c>
      <c r="G15" s="16">
        <v>18</v>
      </c>
    </row>
    <row r="16" spans="1:7" ht="12.75">
      <c r="A16" s="75" t="s">
        <v>95</v>
      </c>
      <c r="B16" s="76"/>
      <c r="C16" s="13"/>
      <c r="D16" s="13"/>
      <c r="E16" s="13"/>
      <c r="F16" s="15">
        <v>4</v>
      </c>
      <c r="G16" s="16">
        <v>22</v>
      </c>
    </row>
    <row r="17" spans="1:7" ht="12.75">
      <c r="A17" s="77" t="s">
        <v>91</v>
      </c>
      <c r="B17" s="13"/>
      <c r="C17" s="13"/>
      <c r="D17" s="13"/>
      <c r="E17" s="13"/>
      <c r="F17" s="13"/>
      <c r="G17" s="14"/>
    </row>
    <row r="18" spans="1:7" ht="12.75">
      <c r="A18" s="12"/>
      <c r="B18" s="13"/>
      <c r="C18" s="13"/>
      <c r="D18" s="13"/>
      <c r="E18" s="13"/>
      <c r="F18" s="13"/>
      <c r="G18" s="14"/>
    </row>
    <row r="19" spans="1:7" ht="12.75">
      <c r="A19" s="27" t="s">
        <v>101</v>
      </c>
      <c r="B19" s="13"/>
      <c r="C19" s="13"/>
      <c r="D19" s="13"/>
      <c r="E19" s="13"/>
      <c r="F19" s="13"/>
      <c r="G19" s="14"/>
    </row>
    <row r="20" spans="1:7" ht="12.75">
      <c r="A20" s="12" t="s">
        <v>102</v>
      </c>
      <c r="B20" s="13"/>
      <c r="C20" s="13"/>
      <c r="D20" s="13"/>
      <c r="E20" s="13"/>
      <c r="F20" s="13"/>
      <c r="G20" s="14"/>
    </row>
    <row r="21" spans="1:7" ht="12.75">
      <c r="A21" s="12" t="s">
        <v>103</v>
      </c>
      <c r="B21" s="13"/>
      <c r="C21" s="13"/>
      <c r="D21" s="13"/>
      <c r="E21" s="13"/>
      <c r="F21" s="13"/>
      <c r="G21" s="14"/>
    </row>
    <row r="22" spans="1:7" ht="12.75">
      <c r="A22" s="12" t="s">
        <v>104</v>
      </c>
      <c r="B22" s="13"/>
      <c r="C22" s="13"/>
      <c r="D22" s="13"/>
      <c r="E22" s="13"/>
      <c r="F22" s="13"/>
      <c r="G22" s="14"/>
    </row>
    <row r="23" spans="1:7" ht="12.75">
      <c r="A23" s="12"/>
      <c r="B23" s="13"/>
      <c r="C23" s="13"/>
      <c r="D23" s="13"/>
      <c r="E23" s="13"/>
      <c r="F23" s="13"/>
      <c r="G23" s="14"/>
    </row>
    <row r="24" spans="1:7" ht="12.75">
      <c r="A24" s="27" t="s">
        <v>105</v>
      </c>
      <c r="B24" s="13"/>
      <c r="C24" s="13"/>
      <c r="D24" s="13"/>
      <c r="E24" s="13"/>
      <c r="F24" s="13"/>
      <c r="G24" s="14"/>
    </row>
    <row r="25" spans="1:7" ht="12.75">
      <c r="A25" s="71" t="s">
        <v>108</v>
      </c>
      <c r="B25" s="78"/>
      <c r="C25" s="13"/>
      <c r="D25" s="13"/>
      <c r="E25" s="13"/>
      <c r="F25" s="13"/>
      <c r="G25" s="14"/>
    </row>
    <row r="26" spans="1:7" ht="12.75">
      <c r="A26" s="71" t="s">
        <v>107</v>
      </c>
      <c r="B26" s="78"/>
      <c r="C26" s="13"/>
      <c r="D26" s="13"/>
      <c r="E26" s="13"/>
      <c r="F26" s="13"/>
      <c r="G26" s="14"/>
    </row>
    <row r="27" spans="1:7" ht="12.75">
      <c r="A27" s="71" t="s">
        <v>106</v>
      </c>
      <c r="B27" s="78"/>
      <c r="C27" s="13"/>
      <c r="D27" s="13"/>
      <c r="E27" s="13"/>
      <c r="F27" s="13"/>
      <c r="G27" s="14"/>
    </row>
    <row r="28" spans="1:7" ht="12.75">
      <c r="A28" s="27" t="s">
        <v>53</v>
      </c>
      <c r="B28" s="13"/>
      <c r="C28" s="13"/>
      <c r="D28" s="13"/>
      <c r="E28" s="13"/>
      <c r="F28" s="13"/>
      <c r="G28" s="14"/>
    </row>
    <row r="29" spans="1:7" ht="12.75">
      <c r="A29" s="72" t="s">
        <v>54</v>
      </c>
      <c r="B29" s="24"/>
      <c r="C29" s="24"/>
      <c r="D29" s="24"/>
      <c r="E29" s="24"/>
      <c r="F29" s="24"/>
      <c r="G29" s="26"/>
    </row>
    <row r="32" spans="1:7" ht="12.75">
      <c r="A32" s="79" t="s">
        <v>115</v>
      </c>
      <c r="B32" s="80"/>
      <c r="C32" s="80"/>
      <c r="D32" s="80"/>
      <c r="E32" s="80"/>
      <c r="F32" s="80"/>
      <c r="G32" s="81"/>
    </row>
    <row r="33" spans="1:7" ht="12.75">
      <c r="A33" s="82" t="s">
        <v>109</v>
      </c>
      <c r="B33" s="83"/>
      <c r="C33" s="83"/>
      <c r="D33" s="83"/>
      <c r="E33" s="83"/>
      <c r="F33" s="83"/>
      <c r="G33" s="84"/>
    </row>
    <row r="34" spans="1:7" ht="12.75">
      <c r="A34" s="82" t="s">
        <v>110</v>
      </c>
      <c r="B34" s="83"/>
      <c r="C34" s="83"/>
      <c r="D34" s="83"/>
      <c r="E34" s="83"/>
      <c r="F34" s="83"/>
      <c r="G34" s="84"/>
    </row>
    <row r="35" spans="1:7" ht="12.75">
      <c r="A35" s="82" t="s">
        <v>111</v>
      </c>
      <c r="B35" s="83"/>
      <c r="C35" s="83"/>
      <c r="D35" s="83"/>
      <c r="E35" s="83"/>
      <c r="F35" s="83"/>
      <c r="G35" s="84"/>
    </row>
    <row r="36" spans="1:7" ht="12.75">
      <c r="A36" s="85" t="s">
        <v>114</v>
      </c>
      <c r="B36" s="86"/>
      <c r="C36" s="86"/>
      <c r="D36" s="86"/>
      <c r="E36" s="86"/>
      <c r="F36" s="86"/>
      <c r="G36" s="87"/>
    </row>
    <row r="43" spans="8:9" ht="12.75">
      <c r="H43" s="33"/>
      <c r="I43" s="33"/>
    </row>
    <row r="44" spans="8:9" ht="12.75">
      <c r="H44" s="33"/>
      <c r="I44" s="33"/>
    </row>
    <row r="45" spans="8:9" ht="12.75">
      <c r="H45" s="33"/>
      <c r="I45" s="33"/>
    </row>
    <row r="46" ht="12.75">
      <c r="A46" t="s">
        <v>39</v>
      </c>
    </row>
    <row r="47" spans="8:9" ht="12.75">
      <c r="H47" s="33"/>
      <c r="I47" s="33"/>
    </row>
    <row r="48" spans="8:9" ht="12.75">
      <c r="H48" s="33"/>
      <c r="I48" s="33"/>
    </row>
    <row r="49" spans="8:9" ht="12.75">
      <c r="H49" s="33"/>
      <c r="I49" s="33"/>
    </row>
    <row r="50" spans="8:9" ht="12.75">
      <c r="H50" s="33"/>
      <c r="I50" s="33"/>
    </row>
    <row r="51" spans="8:9" ht="12.75">
      <c r="H51" s="33"/>
      <c r="I51" s="33"/>
    </row>
    <row r="52" spans="8:9" ht="12.75">
      <c r="H52" s="33"/>
      <c r="I52" s="33"/>
    </row>
    <row r="53" spans="8:9" ht="12.75">
      <c r="H53" s="33"/>
      <c r="I53" s="33"/>
    </row>
    <row r="54" spans="8:9" ht="12.75">
      <c r="H54" s="33"/>
      <c r="I54" s="33"/>
    </row>
    <row r="55" spans="8:9" ht="12.75">
      <c r="H55" s="33"/>
      <c r="I55" s="33"/>
    </row>
    <row r="56" spans="8:9" ht="12.75">
      <c r="H56" s="33"/>
      <c r="I56" s="33"/>
    </row>
  </sheetData>
  <hyperlinks>
    <hyperlink ref="D2" r:id="rId1" display="www.mauriciolema.com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2004-11-21T13:05:51Z</cp:lastPrinted>
  <dcterms:created xsi:type="dcterms:W3CDTF">2004-10-16T15:27:29Z</dcterms:created>
  <dcterms:modified xsi:type="dcterms:W3CDTF">2005-03-24T16:45:19Z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